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9C518608-EFDE-4907-8478-06FAE70AA0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GF" sheetId="6" r:id="rId1"/>
    <sheet name="DACF" sheetId="2" r:id="rId2"/>
    <sheet name="P.E" sheetId="10" r:id="rId3"/>
    <sheet name="NOMINA ROLL BY GRADE" sheetId="11" r:id="rId4"/>
    <sheet name="DONOR-MP" sheetId="14" r:id="rId5"/>
    <sheet name="GOG" sheetId="4" r:id="rId6"/>
    <sheet name="DPAT " sheetId="9" r:id="rId7"/>
    <sheet name="PROJECTS" sheetId="13" r:id="rId8"/>
    <sheet name="Sheet1" sheetId="15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9" l="1"/>
  <c r="F17" i="9"/>
  <c r="F23" i="9" s="1"/>
  <c r="G17" i="9"/>
  <c r="H17" i="9"/>
  <c r="G23" i="9"/>
  <c r="H23" i="9"/>
  <c r="E23" i="9"/>
  <c r="J139" i="11"/>
  <c r="D38" i="14"/>
  <c r="E38" i="14"/>
  <c r="F94" i="2"/>
  <c r="G94" i="2"/>
  <c r="E94" i="2"/>
  <c r="I139" i="11"/>
  <c r="F122" i="11"/>
  <c r="C123" i="11"/>
  <c r="J249" i="10"/>
  <c r="G249" i="10"/>
  <c r="H248" i="10"/>
  <c r="I248" i="10"/>
  <c r="H247" i="10"/>
  <c r="I247" i="10" s="1"/>
  <c r="F121" i="11"/>
  <c r="H246" i="10"/>
  <c r="I246" i="10" s="1"/>
  <c r="H245" i="10"/>
  <c r="I245" i="10"/>
  <c r="H72" i="6"/>
  <c r="E135" i="11"/>
  <c r="I249" i="10" l="1"/>
  <c r="H109" i="11"/>
  <c r="H108" i="11"/>
  <c r="H104" i="11"/>
  <c r="H105" i="11"/>
  <c r="H103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87" i="11"/>
  <c r="H76" i="11"/>
  <c r="H77" i="11"/>
  <c r="H78" i="11"/>
  <c r="H79" i="11"/>
  <c r="H80" i="11"/>
  <c r="H81" i="11"/>
  <c r="H82" i="11"/>
  <c r="H83" i="11"/>
  <c r="H75" i="11"/>
  <c r="H69" i="11"/>
  <c r="H70" i="11"/>
  <c r="I70" i="11" s="1"/>
  <c r="H71" i="11"/>
  <c r="I71" i="11" s="1"/>
  <c r="H68" i="11"/>
  <c r="H59" i="11"/>
  <c r="H60" i="11"/>
  <c r="H61" i="11"/>
  <c r="H62" i="11"/>
  <c r="H63" i="11"/>
  <c r="H58" i="11"/>
  <c r="H45" i="11"/>
  <c r="H46" i="11"/>
  <c r="H47" i="11"/>
  <c r="H48" i="11"/>
  <c r="H49" i="11"/>
  <c r="H50" i="11"/>
  <c r="H51" i="11"/>
  <c r="I51" i="11" s="1"/>
  <c r="H52" i="11"/>
  <c r="I52" i="11" s="1"/>
  <c r="H53" i="11"/>
  <c r="H54" i="11"/>
  <c r="H44" i="11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I16" i="11" s="1"/>
  <c r="H17" i="11"/>
  <c r="H18" i="11"/>
  <c r="H19" i="11"/>
  <c r="H20" i="11"/>
  <c r="H21" i="11"/>
  <c r="I21" i="11" s="1"/>
  <c r="H22" i="11"/>
  <c r="H23" i="11"/>
  <c r="H24" i="11"/>
  <c r="I24" i="11" s="1"/>
  <c r="H25" i="11"/>
  <c r="H26" i="11"/>
  <c r="H27" i="11"/>
  <c r="H28" i="11"/>
  <c r="I28" i="11" s="1"/>
  <c r="H29" i="11"/>
  <c r="H30" i="11"/>
  <c r="H31" i="11"/>
  <c r="H32" i="11"/>
  <c r="H33" i="11"/>
  <c r="H34" i="11"/>
  <c r="H35" i="11"/>
  <c r="H36" i="11"/>
  <c r="H37" i="11"/>
  <c r="H38" i="11"/>
  <c r="H39" i="11"/>
  <c r="H3" i="11"/>
  <c r="F61" i="2"/>
  <c r="G29" i="2"/>
  <c r="K222" i="10"/>
  <c r="E33" i="6"/>
  <c r="I33" i="6" s="1"/>
  <c r="D33" i="6"/>
  <c r="I24" i="6"/>
  <c r="I25" i="6"/>
  <c r="I26" i="6"/>
  <c r="I27" i="6"/>
  <c r="I28" i="6"/>
  <c r="I29" i="6"/>
  <c r="I30" i="6"/>
  <c r="I31" i="6"/>
  <c r="I32" i="6"/>
  <c r="I23" i="6"/>
  <c r="D8" i="14"/>
  <c r="E8" i="14"/>
  <c r="C8" i="14"/>
  <c r="D17" i="14"/>
  <c r="E17" i="14"/>
  <c r="C17" i="14"/>
  <c r="F13" i="9"/>
  <c r="G13" i="9"/>
  <c r="H13" i="9"/>
  <c r="E13" i="9"/>
  <c r="E14" i="9" s="1"/>
  <c r="H22" i="9"/>
  <c r="C38" i="14"/>
  <c r="E52" i="4"/>
  <c r="F100" i="2"/>
  <c r="G100" i="2"/>
  <c r="E100" i="2"/>
  <c r="I124" i="6"/>
  <c r="J10" i="9"/>
  <c r="F33" i="6"/>
  <c r="F28" i="11"/>
  <c r="F24" i="11"/>
  <c r="F21" i="11"/>
  <c r="F16" i="11"/>
  <c r="F12" i="11"/>
  <c r="G40" i="11"/>
  <c r="H40" i="11" s="1"/>
  <c r="F3" i="11"/>
  <c r="K3" i="11" s="1"/>
  <c r="F88" i="11"/>
  <c r="F89" i="11"/>
  <c r="F90" i="11"/>
  <c r="F91" i="11"/>
  <c r="F92" i="11"/>
  <c r="F93" i="11"/>
  <c r="F94" i="11"/>
  <c r="F95" i="11"/>
  <c r="F96" i="11"/>
  <c r="F97" i="11"/>
  <c r="F98" i="11"/>
  <c r="F99" i="11"/>
  <c r="F100" i="11"/>
  <c r="F87" i="11"/>
  <c r="F108" i="11"/>
  <c r="F103" i="11"/>
  <c r="F52" i="11"/>
  <c r="F51" i="11"/>
  <c r="G114" i="11"/>
  <c r="G123" i="11" s="1"/>
  <c r="G118" i="11"/>
  <c r="H71" i="10"/>
  <c r="I71" i="10" s="1"/>
  <c r="H132" i="6"/>
  <c r="J71" i="10" l="1"/>
  <c r="D18" i="14"/>
  <c r="E18" i="14"/>
  <c r="C18" i="14"/>
  <c r="F128" i="11"/>
  <c r="G128" i="11" s="1"/>
  <c r="F129" i="11"/>
  <c r="G129" i="11" s="1"/>
  <c r="F130" i="11"/>
  <c r="G130" i="11" s="1"/>
  <c r="F131" i="11"/>
  <c r="G131" i="11" s="1"/>
  <c r="F132" i="11"/>
  <c r="G132" i="11" s="1"/>
  <c r="F133" i="11"/>
  <c r="G133" i="11" s="1"/>
  <c r="F134" i="11"/>
  <c r="G134" i="11" s="1"/>
  <c r="F127" i="11"/>
  <c r="G6" i="6"/>
  <c r="G7" i="6"/>
  <c r="G11" i="6"/>
  <c r="G12" i="6"/>
  <c r="G13" i="6"/>
  <c r="G14" i="6"/>
  <c r="G18" i="6"/>
  <c r="G19" i="6"/>
  <c r="G23" i="6"/>
  <c r="G24" i="6"/>
  <c r="G25" i="6"/>
  <c r="G26" i="6"/>
  <c r="G27" i="6"/>
  <c r="G28" i="6"/>
  <c r="G29" i="6"/>
  <c r="G30" i="6"/>
  <c r="G31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4" i="6"/>
  <c r="G70" i="6"/>
  <c r="G71" i="6"/>
  <c r="G72" i="6"/>
  <c r="G73" i="6"/>
  <c r="G78" i="6"/>
  <c r="G79" i="6"/>
  <c r="G80" i="6"/>
  <c r="G81" i="6"/>
  <c r="G82" i="6"/>
  <c r="G86" i="6"/>
  <c r="G87" i="6"/>
  <c r="G88" i="6"/>
  <c r="G89" i="6"/>
  <c r="G90" i="6"/>
  <c r="G91" i="6"/>
  <c r="G92" i="6"/>
  <c r="G93" i="6"/>
  <c r="G94" i="6"/>
  <c r="G98" i="6"/>
  <c r="G99" i="6"/>
  <c r="G100" i="6"/>
  <c r="G101" i="6"/>
  <c r="G105" i="6"/>
  <c r="G106" i="6"/>
  <c r="G110" i="6"/>
  <c r="G111" i="6"/>
  <c r="G112" i="6"/>
  <c r="G113" i="6"/>
  <c r="G117" i="6"/>
  <c r="G119" i="6"/>
  <c r="G123" i="6"/>
  <c r="G124" i="6"/>
  <c r="G125" i="6"/>
  <c r="G126" i="6"/>
  <c r="G127" i="6"/>
  <c r="G128" i="6"/>
  <c r="G131" i="6"/>
  <c r="G132" i="6"/>
  <c r="G133" i="6"/>
  <c r="G134" i="6"/>
  <c r="G136" i="6"/>
  <c r="G137" i="6"/>
  <c r="G138" i="6"/>
  <c r="G139" i="6"/>
  <c r="G144" i="6"/>
  <c r="G145" i="6"/>
  <c r="G146" i="6"/>
  <c r="G147" i="6"/>
  <c r="G148" i="6"/>
  <c r="G5" i="6"/>
  <c r="H104" i="10"/>
  <c r="H105" i="10"/>
  <c r="H213" i="10"/>
  <c r="G106" i="10"/>
  <c r="H178" i="10"/>
  <c r="I178" i="10" s="1"/>
  <c r="H179" i="10"/>
  <c r="I179" i="10" s="1"/>
  <c r="H169" i="10"/>
  <c r="I169" i="10" l="1"/>
  <c r="J169" i="10" s="1"/>
  <c r="I213" i="10"/>
  <c r="J213" i="10" s="1"/>
  <c r="I105" i="10"/>
  <c r="J105" i="10" s="1"/>
  <c r="I104" i="10"/>
  <c r="J104" i="10" s="1"/>
  <c r="G127" i="11"/>
  <c r="G135" i="11" s="1"/>
  <c r="F135" i="11"/>
  <c r="H151" i="10"/>
  <c r="I151" i="10" s="1"/>
  <c r="H152" i="10"/>
  <c r="I152" i="10" s="1"/>
  <c r="H154" i="10"/>
  <c r="I154" i="10" s="1"/>
  <c r="H156" i="10"/>
  <c r="I156" i="10" s="1"/>
  <c r="H157" i="10"/>
  <c r="I157" i="10" s="1"/>
  <c r="H160" i="10"/>
  <c r="I160" i="10" s="1"/>
  <c r="H161" i="10"/>
  <c r="I161" i="10" s="1"/>
  <c r="H162" i="10"/>
  <c r="I162" i="10" s="1"/>
  <c r="H163" i="10"/>
  <c r="I163" i="10" s="1"/>
  <c r="H165" i="10"/>
  <c r="I165" i="10" s="1"/>
  <c r="H168" i="10"/>
  <c r="I168" i="10" s="1"/>
  <c r="H150" i="10"/>
  <c r="I150" i="10" s="1"/>
  <c r="H177" i="10"/>
  <c r="H138" i="10"/>
  <c r="I138" i="10" s="1"/>
  <c r="H139" i="10"/>
  <c r="H140" i="10"/>
  <c r="I140" i="10" s="1"/>
  <c r="H141" i="10"/>
  <c r="I141" i="10" s="1"/>
  <c r="H137" i="10"/>
  <c r="I137" i="10" s="1"/>
  <c r="G142" i="10"/>
  <c r="H202" i="10"/>
  <c r="H115" i="10"/>
  <c r="I115" i="10" s="1"/>
  <c r="H116" i="10"/>
  <c r="I116" i="10" s="1"/>
  <c r="H117" i="10"/>
  <c r="H118" i="10"/>
  <c r="I118" i="10" s="1"/>
  <c r="H119" i="10"/>
  <c r="I119" i="10" s="1"/>
  <c r="H120" i="10"/>
  <c r="H121" i="10"/>
  <c r="H122" i="10"/>
  <c r="I122" i="10" s="1"/>
  <c r="H123" i="10"/>
  <c r="I123" i="10" s="1"/>
  <c r="H124" i="10"/>
  <c r="I124" i="10" s="1"/>
  <c r="H125" i="10"/>
  <c r="I125" i="10" s="1"/>
  <c r="H126" i="10"/>
  <c r="H127" i="10"/>
  <c r="I127" i="10" s="1"/>
  <c r="H128" i="10"/>
  <c r="H114" i="10"/>
  <c r="G129" i="10"/>
  <c r="H140" i="11"/>
  <c r="H141" i="11"/>
  <c r="H142" i="11"/>
  <c r="H143" i="11"/>
  <c r="H144" i="11"/>
  <c r="H145" i="11"/>
  <c r="H146" i="11"/>
  <c r="H147" i="11"/>
  <c r="H139" i="11"/>
  <c r="D16" i="13"/>
  <c r="H86" i="10"/>
  <c r="I86" i="10" s="1"/>
  <c r="H87" i="10"/>
  <c r="I87" i="10" s="1"/>
  <c r="H88" i="10"/>
  <c r="I88" i="10" s="1"/>
  <c r="H89" i="10"/>
  <c r="H90" i="10"/>
  <c r="H91" i="10"/>
  <c r="H92" i="10"/>
  <c r="I92" i="10" s="1"/>
  <c r="H93" i="10"/>
  <c r="H94" i="10"/>
  <c r="I94" i="10" s="1"/>
  <c r="H95" i="10"/>
  <c r="I95" i="10" s="1"/>
  <c r="H96" i="10"/>
  <c r="I96" i="10" s="1"/>
  <c r="H97" i="10"/>
  <c r="H98" i="10"/>
  <c r="I98" i="10" s="1"/>
  <c r="H99" i="10"/>
  <c r="H100" i="10"/>
  <c r="I100" i="10" s="1"/>
  <c r="H101" i="10"/>
  <c r="H102" i="10"/>
  <c r="H103" i="10"/>
  <c r="I103" i="10" s="1"/>
  <c r="H85" i="10"/>
  <c r="I85" i="10" s="1"/>
  <c r="H212" i="10"/>
  <c r="I212" i="10" s="1"/>
  <c r="H176" i="10"/>
  <c r="H180" i="10"/>
  <c r="I180" i="10" s="1"/>
  <c r="G78" i="10"/>
  <c r="H35" i="10"/>
  <c r="I35" i="10" s="1"/>
  <c r="H7" i="10"/>
  <c r="I7" i="10" s="1"/>
  <c r="H8" i="10"/>
  <c r="H9" i="10"/>
  <c r="H10" i="10"/>
  <c r="I10" i="10" s="1"/>
  <c r="H11" i="10"/>
  <c r="I11" i="10" s="1"/>
  <c r="H12" i="10"/>
  <c r="I12" i="10" s="1"/>
  <c r="H13" i="10"/>
  <c r="I13" i="10" s="1"/>
  <c r="H14" i="10"/>
  <c r="H15" i="10"/>
  <c r="H16" i="10"/>
  <c r="H17" i="10"/>
  <c r="H18" i="10"/>
  <c r="I18" i="10" s="1"/>
  <c r="H19" i="10"/>
  <c r="I19" i="10" s="1"/>
  <c r="H20" i="10"/>
  <c r="I20" i="10" s="1"/>
  <c r="H21" i="10"/>
  <c r="I21" i="10" s="1"/>
  <c r="H22" i="10"/>
  <c r="H23" i="10"/>
  <c r="H24" i="10"/>
  <c r="H25" i="10"/>
  <c r="H26" i="10"/>
  <c r="I26" i="10" s="1"/>
  <c r="H27" i="10"/>
  <c r="I27" i="10" s="1"/>
  <c r="H28" i="10"/>
  <c r="I28" i="10" s="1"/>
  <c r="H29" i="10"/>
  <c r="I29" i="10" s="1"/>
  <c r="H30" i="10"/>
  <c r="H31" i="10"/>
  <c r="H32" i="10"/>
  <c r="H33" i="10"/>
  <c r="H6" i="10"/>
  <c r="H44" i="10"/>
  <c r="I44" i="10" s="1"/>
  <c r="H45" i="10"/>
  <c r="I45" i="10" s="1"/>
  <c r="H46" i="10"/>
  <c r="I46" i="10" s="1"/>
  <c r="H47" i="10"/>
  <c r="H48" i="10"/>
  <c r="H49" i="10"/>
  <c r="H50" i="10"/>
  <c r="H51" i="10"/>
  <c r="I51" i="10" s="1"/>
  <c r="H52" i="10"/>
  <c r="I52" i="10" s="1"/>
  <c r="H53" i="10"/>
  <c r="I53" i="10" s="1"/>
  <c r="H54" i="10"/>
  <c r="I54" i="10" s="1"/>
  <c r="H55" i="10"/>
  <c r="H56" i="10"/>
  <c r="H57" i="10"/>
  <c r="H58" i="10"/>
  <c r="H59" i="10"/>
  <c r="I59" i="10" s="1"/>
  <c r="H60" i="10"/>
  <c r="I60" i="10" s="1"/>
  <c r="H61" i="10"/>
  <c r="I61" i="10" s="1"/>
  <c r="H62" i="10"/>
  <c r="I62" i="10" s="1"/>
  <c r="H63" i="10"/>
  <c r="H64" i="10"/>
  <c r="H65" i="10"/>
  <c r="H66" i="10"/>
  <c r="H67" i="10"/>
  <c r="I67" i="10" s="1"/>
  <c r="H68" i="10"/>
  <c r="I68" i="10" s="1"/>
  <c r="H69" i="10"/>
  <c r="I69" i="10" s="1"/>
  <c r="H70" i="10"/>
  <c r="I70" i="10" s="1"/>
  <c r="H72" i="10"/>
  <c r="H73" i="10"/>
  <c r="H74" i="10"/>
  <c r="H75" i="10"/>
  <c r="I75" i="10" s="1"/>
  <c r="H76" i="10"/>
  <c r="I76" i="10" s="1"/>
  <c r="H77" i="10"/>
  <c r="I77" i="10" s="1"/>
  <c r="H36" i="10"/>
  <c r="I36" i="10" s="1"/>
  <c r="H37" i="10"/>
  <c r="I37" i="10" s="1"/>
  <c r="H38" i="10"/>
  <c r="I38" i="10" s="1"/>
  <c r="H39" i="10"/>
  <c r="I39" i="10" s="1"/>
  <c r="H40" i="10"/>
  <c r="I40" i="10" s="1"/>
  <c r="H41" i="10"/>
  <c r="I41" i="10" s="1"/>
  <c r="H42" i="10"/>
  <c r="I42" i="10" s="1"/>
  <c r="H43" i="10"/>
  <c r="I43" i="10" s="1"/>
  <c r="H34" i="10"/>
  <c r="I34" i="10" s="1"/>
  <c r="E29" i="2"/>
  <c r="D33" i="4"/>
  <c r="D25" i="4"/>
  <c r="D17" i="4"/>
  <c r="D9" i="4"/>
  <c r="D52" i="4"/>
  <c r="D47" i="4"/>
  <c r="D40" i="4"/>
  <c r="E47" i="4"/>
  <c r="E40" i="4"/>
  <c r="E33" i="4"/>
  <c r="E25" i="4"/>
  <c r="E17" i="4"/>
  <c r="E9" i="4"/>
  <c r="H243" i="10"/>
  <c r="I243" i="10" s="1"/>
  <c r="H244" i="10"/>
  <c r="I244" i="10" s="1"/>
  <c r="H236" i="10"/>
  <c r="I236" i="10" s="1"/>
  <c r="H237" i="10"/>
  <c r="I237" i="10" s="1"/>
  <c r="H238" i="10"/>
  <c r="I238" i="10" s="1"/>
  <c r="H239" i="10"/>
  <c r="I239" i="10" s="1"/>
  <c r="H240" i="10"/>
  <c r="I240" i="10" s="1"/>
  <c r="H241" i="10"/>
  <c r="I241" i="10" s="1"/>
  <c r="H242" i="10"/>
  <c r="I242" i="10" s="1"/>
  <c r="H223" i="10"/>
  <c r="I223" i="10" s="1"/>
  <c r="H224" i="10"/>
  <c r="I224" i="10" s="1"/>
  <c r="H225" i="10"/>
  <c r="I225" i="10" s="1"/>
  <c r="H226" i="10"/>
  <c r="I226" i="10" s="1"/>
  <c r="H227" i="10"/>
  <c r="I227" i="10" s="1"/>
  <c r="H228" i="10"/>
  <c r="I228" i="10" s="1"/>
  <c r="H229" i="10"/>
  <c r="I229" i="10" s="1"/>
  <c r="H230" i="10"/>
  <c r="I230" i="10" s="1"/>
  <c r="H231" i="10"/>
  <c r="I231" i="10" s="1"/>
  <c r="H232" i="10"/>
  <c r="I232" i="10" s="1"/>
  <c r="H233" i="10"/>
  <c r="I233" i="10" s="1"/>
  <c r="H234" i="10"/>
  <c r="I234" i="10" s="1"/>
  <c r="H235" i="10"/>
  <c r="I235" i="10" s="1"/>
  <c r="H222" i="10"/>
  <c r="I222" i="10" s="1"/>
  <c r="D149" i="6"/>
  <c r="F116" i="2"/>
  <c r="E141" i="6"/>
  <c r="F141" i="6"/>
  <c r="D141" i="6"/>
  <c r="E129" i="6"/>
  <c r="F129" i="6"/>
  <c r="D129" i="6"/>
  <c r="E120" i="6"/>
  <c r="F120" i="6"/>
  <c r="D120" i="6"/>
  <c r="F114" i="6"/>
  <c r="E114" i="6"/>
  <c r="D114" i="6"/>
  <c r="E107" i="6"/>
  <c r="F107" i="6"/>
  <c r="D107" i="6"/>
  <c r="E102" i="6"/>
  <c r="F102" i="6"/>
  <c r="D102" i="6"/>
  <c r="E95" i="6"/>
  <c r="F95" i="6"/>
  <c r="D95" i="6"/>
  <c r="E20" i="6"/>
  <c r="E62" i="6"/>
  <c r="E15" i="6"/>
  <c r="E8" i="6"/>
  <c r="G40" i="2"/>
  <c r="I6" i="10" l="1"/>
  <c r="J6" i="10" s="1"/>
  <c r="I89" i="10"/>
  <c r="J89" i="10" s="1"/>
  <c r="I121" i="10"/>
  <c r="J121" i="10" s="1"/>
  <c r="I66" i="10"/>
  <c r="J66" i="10" s="1"/>
  <c r="I50" i="10"/>
  <c r="J50" i="10" s="1"/>
  <c r="I17" i="10"/>
  <c r="J17" i="10" s="1"/>
  <c r="I128" i="10"/>
  <c r="J128" i="10" s="1"/>
  <c r="I120" i="10"/>
  <c r="J120" i="10" s="1"/>
  <c r="I74" i="10"/>
  <c r="J74" i="10" s="1"/>
  <c r="I65" i="10"/>
  <c r="J65" i="10" s="1"/>
  <c r="I57" i="10"/>
  <c r="J57" i="10" s="1"/>
  <c r="I49" i="10"/>
  <c r="J49" i="10" s="1"/>
  <c r="I32" i="10"/>
  <c r="J32" i="10" s="1"/>
  <c r="I24" i="10"/>
  <c r="J24" i="10" s="1"/>
  <c r="I16" i="10"/>
  <c r="J16" i="10" s="1"/>
  <c r="I8" i="10"/>
  <c r="J8" i="10" s="1"/>
  <c r="I99" i="10"/>
  <c r="J99" i="10" s="1"/>
  <c r="I202" i="10"/>
  <c r="J202" i="10" s="1"/>
  <c r="I73" i="10"/>
  <c r="J73" i="10" s="1"/>
  <c r="I64" i="10"/>
  <c r="J64" i="10" s="1"/>
  <c r="I56" i="10"/>
  <c r="J56" i="10" s="1"/>
  <c r="I48" i="10"/>
  <c r="J48" i="10" s="1"/>
  <c r="I31" i="10"/>
  <c r="J31" i="10" s="1"/>
  <c r="I23" i="10"/>
  <c r="J23" i="10" s="1"/>
  <c r="I15" i="10"/>
  <c r="J15" i="10" s="1"/>
  <c r="I102" i="10"/>
  <c r="J102" i="10" s="1"/>
  <c r="I126" i="10"/>
  <c r="J126" i="10" s="1"/>
  <c r="I91" i="10"/>
  <c r="J91" i="10" s="1"/>
  <c r="I177" i="10"/>
  <c r="J177" i="10" s="1"/>
  <c r="I176" i="10"/>
  <c r="J176" i="10" s="1"/>
  <c r="I90" i="10"/>
  <c r="J90" i="10" s="1"/>
  <c r="I97" i="10"/>
  <c r="J97" i="10" s="1"/>
  <c r="I114" i="10"/>
  <c r="J114" i="10" s="1"/>
  <c r="I58" i="10"/>
  <c r="J58" i="10" s="1"/>
  <c r="I33" i="10"/>
  <c r="J33" i="10" s="1"/>
  <c r="I25" i="10"/>
  <c r="J25" i="10" s="1"/>
  <c r="I9" i="10"/>
  <c r="J9" i="10" s="1"/>
  <c r="I72" i="10"/>
  <c r="J72" i="10" s="1"/>
  <c r="I63" i="10"/>
  <c r="J63" i="10" s="1"/>
  <c r="I55" i="10"/>
  <c r="J55" i="10" s="1"/>
  <c r="I47" i="10"/>
  <c r="J47" i="10" s="1"/>
  <c r="I30" i="10"/>
  <c r="J30" i="10" s="1"/>
  <c r="I22" i="10"/>
  <c r="J22" i="10" s="1"/>
  <c r="I14" i="10"/>
  <c r="J14" i="10" s="1"/>
  <c r="I101" i="10"/>
  <c r="J101" i="10" s="1"/>
  <c r="I93" i="10"/>
  <c r="J93" i="10" s="1"/>
  <c r="I117" i="10"/>
  <c r="J117" i="10" s="1"/>
  <c r="I139" i="10"/>
  <c r="J139" i="10" s="1"/>
  <c r="H129" i="10"/>
  <c r="J85" i="10"/>
  <c r="G129" i="6"/>
  <c r="G114" i="6"/>
  <c r="G102" i="6"/>
  <c r="G120" i="6"/>
  <c r="G107" i="6"/>
  <c r="G95" i="6"/>
  <c r="G141" i="6"/>
  <c r="D53" i="4"/>
  <c r="D55" i="4" s="1"/>
  <c r="E53" i="4"/>
  <c r="E55" i="4" s="1"/>
  <c r="J98" i="10"/>
  <c r="H106" i="10"/>
  <c r="I106" i="10" s="1"/>
  <c r="J168" i="10"/>
  <c r="J161" i="10"/>
  <c r="J160" i="10"/>
  <c r="J150" i="10"/>
  <c r="J165" i="10"/>
  <c r="J152" i="10"/>
  <c r="J157" i="10"/>
  <c r="J137" i="10"/>
  <c r="J163" i="10"/>
  <c r="J151" i="10"/>
  <c r="J156" i="10"/>
  <c r="J162" i="10"/>
  <c r="J154" i="10"/>
  <c r="J140" i="10"/>
  <c r="J141" i="10"/>
  <c r="J138" i="10"/>
  <c r="H142" i="10"/>
  <c r="I142" i="10" s="1"/>
  <c r="J212" i="10"/>
  <c r="J115" i="10"/>
  <c r="J125" i="10"/>
  <c r="J116" i="10"/>
  <c r="J124" i="10"/>
  <c r="J127" i="10"/>
  <c r="J119" i="10"/>
  <c r="J123" i="10"/>
  <c r="J122" i="10"/>
  <c r="J118" i="10"/>
  <c r="J180" i="10"/>
  <c r="J92" i="10"/>
  <c r="J100" i="10"/>
  <c r="J103" i="10"/>
  <c r="J96" i="10"/>
  <c r="J88" i="10"/>
  <c r="J95" i="10"/>
  <c r="J87" i="10"/>
  <c r="J86" i="10"/>
  <c r="J94" i="10"/>
  <c r="J43" i="10"/>
  <c r="J20" i="10"/>
  <c r="J12" i="10"/>
  <c r="J28" i="10"/>
  <c r="H78" i="10"/>
  <c r="I78" i="10" s="1"/>
  <c r="J36" i="10"/>
  <c r="J70" i="10"/>
  <c r="J62" i="10"/>
  <c r="J54" i="10"/>
  <c r="J46" i="10"/>
  <c r="J76" i="10"/>
  <c r="J68" i="10"/>
  <c r="J60" i="10"/>
  <c r="J52" i="10"/>
  <c r="J44" i="10"/>
  <c r="J27" i="10"/>
  <c r="J19" i="10"/>
  <c r="J11" i="10"/>
  <c r="J77" i="10"/>
  <c r="J69" i="10"/>
  <c r="J61" i="10"/>
  <c r="J53" i="10"/>
  <c r="J45" i="10"/>
  <c r="J75" i="10"/>
  <c r="J67" i="10"/>
  <c r="J59" i="10"/>
  <c r="J51" i="10"/>
  <c r="J7" i="10"/>
  <c r="J26" i="10"/>
  <c r="J18" i="10"/>
  <c r="J10" i="10"/>
  <c r="J42" i="10"/>
  <c r="J34" i="10"/>
  <c r="J40" i="10"/>
  <c r="J41" i="10"/>
  <c r="J21" i="10"/>
  <c r="J39" i="10"/>
  <c r="J29" i="10"/>
  <c r="J38" i="10"/>
  <c r="J13" i="10"/>
  <c r="J35" i="10"/>
  <c r="J37" i="10"/>
  <c r="F48" i="2"/>
  <c r="G130" i="2"/>
  <c r="G126" i="2"/>
  <c r="G132" i="2" s="1"/>
  <c r="G116" i="2"/>
  <c r="G107" i="2"/>
  <c r="G89" i="2"/>
  <c r="G75" i="2"/>
  <c r="G68" i="2"/>
  <c r="G61" i="2"/>
  <c r="G56" i="2"/>
  <c r="G20" i="2"/>
  <c r="E116" i="2"/>
  <c r="G84" i="2"/>
  <c r="G44" i="2"/>
  <c r="G48" i="2"/>
  <c r="G6" i="9"/>
  <c r="H6" i="9"/>
  <c r="E126" i="2"/>
  <c r="E61" i="2"/>
  <c r="F44" i="2"/>
  <c r="E44" i="2"/>
  <c r="E20" i="2"/>
  <c r="G14" i="9" l="1"/>
  <c r="H14" i="9"/>
  <c r="I129" i="10"/>
  <c r="J106" i="10"/>
  <c r="J142" i="10"/>
  <c r="J78" i="10"/>
  <c r="G118" i="2"/>
  <c r="G49" i="2"/>
  <c r="G102" i="2"/>
  <c r="G76" i="2"/>
  <c r="F62" i="6"/>
  <c r="F20" i="6"/>
  <c r="D20" i="6"/>
  <c r="G20" i="6" s="1"/>
  <c r="F8" i="6"/>
  <c r="F15" i="6"/>
  <c r="I108" i="11"/>
  <c r="I104" i="11"/>
  <c r="I105" i="11"/>
  <c r="I103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87" i="11"/>
  <c r="I76" i="11"/>
  <c r="I77" i="11"/>
  <c r="I78" i="11"/>
  <c r="I79" i="11"/>
  <c r="I80" i="11"/>
  <c r="I81" i="11"/>
  <c r="I82" i="11"/>
  <c r="I83" i="11"/>
  <c r="I75" i="11"/>
  <c r="I69" i="11"/>
  <c r="I68" i="11"/>
  <c r="I59" i="11"/>
  <c r="I60" i="11"/>
  <c r="I61" i="11"/>
  <c r="I62" i="11"/>
  <c r="I63" i="11"/>
  <c r="I58" i="11"/>
  <c r="I45" i="11"/>
  <c r="I46" i="11"/>
  <c r="I47" i="11"/>
  <c r="I48" i="11"/>
  <c r="I49" i="11"/>
  <c r="I50" i="11"/>
  <c r="I53" i="11"/>
  <c r="I54" i="11"/>
  <c r="I44" i="11"/>
  <c r="I4" i="11"/>
  <c r="I5" i="11"/>
  <c r="I7" i="11"/>
  <c r="I8" i="11"/>
  <c r="I9" i="11"/>
  <c r="I10" i="11"/>
  <c r="I11" i="11"/>
  <c r="I12" i="11"/>
  <c r="I13" i="11"/>
  <c r="I14" i="11"/>
  <c r="I15" i="11"/>
  <c r="I17" i="11"/>
  <c r="I18" i="11"/>
  <c r="I19" i="11"/>
  <c r="I20" i="11"/>
  <c r="I22" i="11"/>
  <c r="I23" i="11"/>
  <c r="I25" i="11"/>
  <c r="I26" i="11"/>
  <c r="I27" i="11"/>
  <c r="I29" i="11"/>
  <c r="I30" i="11"/>
  <c r="I31" i="11"/>
  <c r="I32" i="11"/>
  <c r="I33" i="11"/>
  <c r="I34" i="11"/>
  <c r="I35" i="11"/>
  <c r="I36" i="11"/>
  <c r="I37" i="11"/>
  <c r="I38" i="11"/>
  <c r="I39" i="11"/>
  <c r="I3" i="11"/>
  <c r="F56" i="2"/>
  <c r="D8" i="6"/>
  <c r="I6" i="11" l="1"/>
  <c r="I40" i="11" s="1"/>
  <c r="G8" i="6"/>
  <c r="G133" i="2"/>
  <c r="E65" i="6"/>
  <c r="F65" i="6"/>
  <c r="F139" i="11"/>
  <c r="G148" i="11" l="1"/>
  <c r="H148" i="11" s="1"/>
  <c r="F147" i="11"/>
  <c r="C40" i="11"/>
  <c r="C25" i="4"/>
  <c r="C9" i="4"/>
  <c r="F145" i="11"/>
  <c r="D83" i="6"/>
  <c r="E83" i="6"/>
  <c r="G83" i="6" s="1"/>
  <c r="F83" i="6"/>
  <c r="F75" i="2" l="1"/>
  <c r="E75" i="2"/>
  <c r="H203" i="10"/>
  <c r="I203" i="10" s="1"/>
  <c r="F29" i="2"/>
  <c r="F20" i="2"/>
  <c r="F76" i="11"/>
  <c r="F77" i="11"/>
  <c r="F78" i="11"/>
  <c r="F79" i="11"/>
  <c r="F80" i="11"/>
  <c r="F81" i="11"/>
  <c r="F82" i="11"/>
  <c r="F83" i="11"/>
  <c r="F75" i="11"/>
  <c r="G84" i="11"/>
  <c r="H84" i="11" s="1"/>
  <c r="C55" i="11"/>
  <c r="F69" i="11"/>
  <c r="F71" i="11"/>
  <c r="G72" i="11"/>
  <c r="H72" i="11" s="1"/>
  <c r="F68" i="11"/>
  <c r="G55" i="11"/>
  <c r="H55" i="11" s="1"/>
  <c r="F45" i="11"/>
  <c r="F44" i="11"/>
  <c r="F47" i="11"/>
  <c r="F48" i="11"/>
  <c r="F49" i="11"/>
  <c r="F50" i="11"/>
  <c r="F53" i="11"/>
  <c r="F54" i="11"/>
  <c r="F46" i="11"/>
  <c r="F6" i="9"/>
  <c r="F140" i="11"/>
  <c r="F141" i="11"/>
  <c r="F143" i="11"/>
  <c r="F142" i="11"/>
  <c r="F144" i="11"/>
  <c r="F146" i="11"/>
  <c r="D135" i="11"/>
  <c r="E149" i="6"/>
  <c r="G149" i="6" s="1"/>
  <c r="F149" i="6"/>
  <c r="F14" i="9" l="1"/>
  <c r="I72" i="11"/>
  <c r="I84" i="11"/>
  <c r="I55" i="11"/>
  <c r="J203" i="10"/>
  <c r="H200" i="10"/>
  <c r="F49" i="2"/>
  <c r="F55" i="11"/>
  <c r="F84" i="11"/>
  <c r="F72" i="11"/>
  <c r="F148" i="11"/>
  <c r="E68" i="2"/>
  <c r="F68" i="2"/>
  <c r="E56" i="2"/>
  <c r="E48" i="2"/>
  <c r="E40" i="2"/>
  <c r="F74" i="6"/>
  <c r="F150" i="6" s="1"/>
  <c r="E74" i="6"/>
  <c r="D74" i="6"/>
  <c r="D150" i="6" s="1"/>
  <c r="E84" i="2"/>
  <c r="F84" i="2"/>
  <c r="E89" i="2"/>
  <c r="F89" i="2"/>
  <c r="E107" i="2"/>
  <c r="F107" i="2"/>
  <c r="F126" i="2"/>
  <c r="E130" i="2"/>
  <c r="F130" i="2"/>
  <c r="F132" i="2" l="1"/>
  <c r="I200" i="10"/>
  <c r="H150" i="6"/>
  <c r="J150" i="6"/>
  <c r="E49" i="2"/>
  <c r="I150" i="6"/>
  <c r="E150" i="6"/>
  <c r="G150" i="6" s="1"/>
  <c r="G74" i="6"/>
  <c r="F118" i="2"/>
  <c r="E76" i="2"/>
  <c r="E132" i="2"/>
  <c r="F102" i="2"/>
  <c r="E118" i="2"/>
  <c r="I109" i="11"/>
  <c r="F5" i="11"/>
  <c r="K5" i="11" s="1"/>
  <c r="F6" i="11"/>
  <c r="F7" i="11"/>
  <c r="F8" i="11"/>
  <c r="F9" i="11"/>
  <c r="F10" i="11"/>
  <c r="F11" i="11"/>
  <c r="F13" i="11"/>
  <c r="F14" i="11"/>
  <c r="F15" i="11"/>
  <c r="F17" i="11"/>
  <c r="F18" i="11"/>
  <c r="F19" i="11"/>
  <c r="F20" i="11"/>
  <c r="F22" i="11"/>
  <c r="F23" i="11"/>
  <c r="F25" i="11"/>
  <c r="F26" i="11"/>
  <c r="F27" i="11"/>
  <c r="F29" i="11"/>
  <c r="F30" i="11"/>
  <c r="F31" i="11"/>
  <c r="F32" i="11"/>
  <c r="F33" i="11"/>
  <c r="F34" i="11"/>
  <c r="F35" i="11"/>
  <c r="F36" i="11"/>
  <c r="F37" i="11"/>
  <c r="F38" i="11"/>
  <c r="F39" i="11"/>
  <c r="F4" i="11"/>
  <c r="K4" i="11" s="1"/>
  <c r="F62" i="11"/>
  <c r="F63" i="11"/>
  <c r="F61" i="11"/>
  <c r="F60" i="11"/>
  <c r="F59" i="11"/>
  <c r="G64" i="11"/>
  <c r="H64" i="11" s="1"/>
  <c r="F104" i="11"/>
  <c r="F105" i="11"/>
  <c r="G106" i="11"/>
  <c r="H106" i="11" s="1"/>
  <c r="J200" i="10" l="1"/>
  <c r="F40" i="11"/>
  <c r="I64" i="11"/>
  <c r="I106" i="11"/>
  <c r="F106" i="11"/>
  <c r="F64" i="11"/>
  <c r="D110" i="11" l="1"/>
  <c r="E110" i="11"/>
  <c r="C106" i="11"/>
  <c r="C109" i="11"/>
  <c r="C72" i="11"/>
  <c r="C64" i="11"/>
  <c r="G101" i="11"/>
  <c r="H101" i="11" s="1"/>
  <c r="C101" i="11"/>
  <c r="C84" i="11"/>
  <c r="F101" i="11" l="1"/>
  <c r="F110" i="11" s="1"/>
  <c r="G110" i="11"/>
  <c r="H110" i="11" s="1"/>
  <c r="J129" i="10"/>
  <c r="C110" i="11"/>
  <c r="D62" i="6"/>
  <c r="G62" i="6" s="1"/>
  <c r="G33" i="6"/>
  <c r="D15" i="6"/>
  <c r="C17" i="4"/>
  <c r="C47" i="4"/>
  <c r="I101" i="11" l="1"/>
  <c r="I110" i="11" s="1"/>
  <c r="H135" i="11" s="1"/>
  <c r="G15" i="6"/>
  <c r="D65" i="6"/>
  <c r="C40" i="4"/>
  <c r="C52" i="4"/>
  <c r="C33" i="4"/>
  <c r="G65" i="6" l="1"/>
  <c r="C53" i="4"/>
  <c r="C55" i="4" s="1"/>
  <c r="E102" i="2"/>
  <c r="E133" i="2" s="1"/>
  <c r="F76" i="2" l="1"/>
  <c r="F133" i="2" s="1"/>
  <c r="F117" i="11" l="1"/>
  <c r="F116" i="11"/>
  <c r="F115" i="11"/>
  <c r="F119" i="11"/>
  <c r="F120" i="11"/>
  <c r="H249" i="10"/>
  <c r="H185" i="10" l="1"/>
  <c r="I185" i="10" s="1"/>
  <c r="H189" i="10"/>
  <c r="I189" i="10" s="1"/>
  <c r="H184" i="10"/>
  <c r="I184" i="10" s="1"/>
  <c r="H187" i="10"/>
  <c r="I187" i="10" s="1"/>
  <c r="H191" i="10"/>
  <c r="I191" i="10" s="1"/>
  <c r="H183" i="10"/>
  <c r="I183" i="10" s="1"/>
  <c r="H186" i="10"/>
  <c r="I186" i="10" s="1"/>
  <c r="H181" i="10"/>
  <c r="I181" i="10" s="1"/>
  <c r="J191" i="10" l="1"/>
  <c r="J181" i="10"/>
  <c r="J183" i="10"/>
  <c r="J184" i="10"/>
  <c r="J186" i="10"/>
  <c r="J187" i="10"/>
  <c r="J189" i="10"/>
  <c r="J185" i="10"/>
  <c r="H201" i="10" l="1"/>
  <c r="I201" i="10" l="1"/>
  <c r="I204" i="10" s="1"/>
  <c r="H204" i="10"/>
  <c r="G204" i="10"/>
  <c r="J201" i="10" l="1"/>
  <c r="J204" i="10" s="1"/>
  <c r="J179" i="10"/>
  <c r="J178" i="10"/>
  <c r="H182" i="10"/>
  <c r="I182" i="10" s="1"/>
  <c r="H188" i="10"/>
  <c r="I188" i="10" s="1"/>
  <c r="H190" i="10"/>
  <c r="I190" i="10" s="1"/>
  <c r="J190" i="10" l="1"/>
  <c r="J182" i="10"/>
  <c r="G192" i="10"/>
  <c r="H192" i="10" s="1"/>
  <c r="I192" i="10" s="1"/>
  <c r="J188" i="10" l="1"/>
  <c r="J192" i="10"/>
  <c r="H159" i="10"/>
  <c r="I159" i="10" s="1"/>
  <c r="H158" i="10"/>
  <c r="I158" i="10" s="1"/>
  <c r="H155" i="10"/>
  <c r="I155" i="10" s="1"/>
  <c r="H166" i="10"/>
  <c r="I166" i="10" s="1"/>
  <c r="H153" i="10"/>
  <c r="I153" i="10" s="1"/>
  <c r="J159" i="10" l="1"/>
  <c r="J158" i="10"/>
  <c r="J166" i="10"/>
  <c r="J153" i="10"/>
  <c r="J155" i="10"/>
  <c r="H164" i="10"/>
  <c r="I164" i="10" s="1"/>
  <c r="J164" i="10" l="1"/>
  <c r="G170" i="10"/>
  <c r="G214" i="10" s="1"/>
  <c r="H167" i="10"/>
  <c r="I167" i="10" s="1"/>
  <c r="H170" i="10" l="1"/>
  <c r="I170" i="10" l="1"/>
  <c r="I214" i="10" s="1"/>
  <c r="H214" i="10"/>
  <c r="J167" i="10"/>
  <c r="J170" i="10" s="1"/>
  <c r="J214" i="10" s="1"/>
  <c r="F113" i="11"/>
  <c r="F123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BUDGET- AKDA</author>
  </authors>
  <commentList>
    <comment ref="F138" authorId="0" shapeId="0" xr:uid="{00000000-0006-0000-0100-000001000000}">
      <text/>
    </comment>
  </commentList>
</comments>
</file>

<file path=xl/sharedStrings.xml><?xml version="1.0" encoding="utf-8"?>
<sst xmlns="http://schemas.openxmlformats.org/spreadsheetml/2006/main" count="1346" uniqueCount="722">
  <si>
    <t>S/N</t>
  </si>
  <si>
    <t>CHART OF ACCOUNT</t>
  </si>
  <si>
    <t>REVENUE HEAD</t>
  </si>
  <si>
    <t>RATES</t>
  </si>
  <si>
    <t>Basic Rate</t>
  </si>
  <si>
    <t xml:space="preserve">Property Rate                                                    </t>
  </si>
  <si>
    <t>Arrears of Rate</t>
  </si>
  <si>
    <t>Sub-Total</t>
  </si>
  <si>
    <t>LAND</t>
  </si>
  <si>
    <t>Building Jacket</t>
  </si>
  <si>
    <t>Building Permits</t>
  </si>
  <si>
    <t>Temporary Structures</t>
  </si>
  <si>
    <t xml:space="preserve"> FINES</t>
  </si>
  <si>
    <t>Court fines</t>
  </si>
  <si>
    <t>FEES</t>
  </si>
  <si>
    <t>Market Tolls/Daily Tolls</t>
  </si>
  <si>
    <t>Livestock/Poultry</t>
  </si>
  <si>
    <t>Funeral/Burial Fees</t>
  </si>
  <si>
    <t>Impounding of stray animals</t>
  </si>
  <si>
    <t>Hoarding/Advertisement</t>
  </si>
  <si>
    <t>Marriage &amp; Divorce Registration</t>
  </si>
  <si>
    <t>Registration of Churches</t>
  </si>
  <si>
    <t>Sale of Tender Documents</t>
  </si>
  <si>
    <t xml:space="preserve">Sub-Total </t>
  </si>
  <si>
    <t>LICENSE</t>
  </si>
  <si>
    <t>Hotels/Guest House</t>
  </si>
  <si>
    <t>Palm wine/Pito</t>
  </si>
  <si>
    <t>Chop bars/Restaurants</t>
  </si>
  <si>
    <t>Liquor/Beer bars/Akpeteshie Sellers</t>
  </si>
  <si>
    <t>Bakers</t>
  </si>
  <si>
    <t>Corn Mills</t>
  </si>
  <si>
    <t>Artisans</t>
  </si>
  <si>
    <t>Petroleum/Fuel Dealers</t>
  </si>
  <si>
    <t>Table saw/Sawn mills</t>
  </si>
  <si>
    <t>Private Educational Institutions</t>
  </si>
  <si>
    <t>Financial Institutions</t>
  </si>
  <si>
    <t>Telecommunication Companies</t>
  </si>
  <si>
    <t>Canopy/Chairs Rentals/Spinners</t>
  </si>
  <si>
    <t>Busisness/Factory Operational Fees</t>
  </si>
  <si>
    <t>Blocks Manufacturers</t>
  </si>
  <si>
    <t>Laundries /Car Wash</t>
  </si>
  <si>
    <t>Sand and Stone License</t>
  </si>
  <si>
    <t>Drug Store/Pharmacy</t>
  </si>
  <si>
    <t>Screening of Food Vendors</t>
  </si>
  <si>
    <t>Aluminium Fabricators/Metal fabricators</t>
  </si>
  <si>
    <t>Hospitals/Clinics/Laboratory Fee</t>
  </si>
  <si>
    <t>Printing /Photocopy Operators</t>
  </si>
  <si>
    <t>Mineral Water Producers/Distributors/Retailers</t>
  </si>
  <si>
    <t>Registration /Renewal of NGOs/Day Care Centers</t>
  </si>
  <si>
    <t>Sub -Total</t>
  </si>
  <si>
    <t xml:space="preserve"> TOTAL</t>
  </si>
  <si>
    <t>EXPENDITURE ITEMS</t>
  </si>
  <si>
    <t>COMPENSATION</t>
  </si>
  <si>
    <t>Monthly Paid and Casual Labour</t>
  </si>
  <si>
    <t>Social Security 13.5%</t>
  </si>
  <si>
    <t>Ex-Gratia</t>
  </si>
  <si>
    <t>Transfer Grants</t>
  </si>
  <si>
    <t>Commission to Revenue Collectors</t>
  </si>
  <si>
    <t>GOODS AND SERVICES</t>
  </si>
  <si>
    <t>Travel and Transport</t>
  </si>
  <si>
    <t>Travelling Allowance(Out Station Allowance)</t>
  </si>
  <si>
    <t>Local travel cost</t>
  </si>
  <si>
    <t>Running Cost of Official Vehicle(Fuel &amp; Lub.)</t>
  </si>
  <si>
    <t>Maintenance of Official Vehicle</t>
  </si>
  <si>
    <t>General Expenditure</t>
  </si>
  <si>
    <t>Electricity Charges</t>
  </si>
  <si>
    <t>Water Charges</t>
  </si>
  <si>
    <t>Postal Charges</t>
  </si>
  <si>
    <t>Telecom Charges</t>
  </si>
  <si>
    <t>Office Facilities/Supplies</t>
  </si>
  <si>
    <t>Purchase of Value Books</t>
  </si>
  <si>
    <t>Printing of Official Documents/Stationary</t>
  </si>
  <si>
    <t>RIAP preparation and Implementation</t>
  </si>
  <si>
    <t>Newspaper Subscription</t>
  </si>
  <si>
    <t>Bank Charges</t>
  </si>
  <si>
    <t>Maintenance/Repairs/Renewals</t>
  </si>
  <si>
    <t>Maintenance of Office Equipments/Furniture</t>
  </si>
  <si>
    <t>Maintenance of Assembly Offices/Facility</t>
  </si>
  <si>
    <t>Maintenance of Markets</t>
  </si>
  <si>
    <t>Maintenance of Generator/ grader</t>
  </si>
  <si>
    <t>Assembly Meetings</t>
  </si>
  <si>
    <t>Feeding/Refreshments/Canteen</t>
  </si>
  <si>
    <t>Pay-Your-Levy Campaign/Advert/Press</t>
  </si>
  <si>
    <t>Sanitation charges</t>
  </si>
  <si>
    <t>Sports/Cultural Festival</t>
  </si>
  <si>
    <t>Donations/Contributions</t>
  </si>
  <si>
    <t>Gazetting of Fee Fixing</t>
  </si>
  <si>
    <t>Protocol</t>
  </si>
  <si>
    <t>Insurance</t>
  </si>
  <si>
    <t>Security/Rations</t>
  </si>
  <si>
    <t>Contingency</t>
  </si>
  <si>
    <t>CAPITAL EXPENDITURE</t>
  </si>
  <si>
    <t>TOTAL</t>
  </si>
  <si>
    <t>PROGRAMMES/PROJECTS</t>
  </si>
  <si>
    <t>LOCATION</t>
  </si>
  <si>
    <t>STATUS</t>
  </si>
  <si>
    <t>MANAGEMENT AND ADMINISTRATION</t>
  </si>
  <si>
    <t>General Administration</t>
  </si>
  <si>
    <t>Procurement of Stationeries</t>
  </si>
  <si>
    <t>District Wide</t>
  </si>
  <si>
    <t>New</t>
  </si>
  <si>
    <t>Purchase of Office Equipments</t>
  </si>
  <si>
    <t>Procurement of Furniture</t>
  </si>
  <si>
    <t>NALAG Dues(Deduction at Source)</t>
  </si>
  <si>
    <t>Maintenance of Office Equipments</t>
  </si>
  <si>
    <t>Maintenance of  Official Vehicles and Motorbikes</t>
  </si>
  <si>
    <t>Public Forum and Dissemination of Information</t>
  </si>
  <si>
    <t>Organization of National Functions</t>
  </si>
  <si>
    <t>Twedie</t>
  </si>
  <si>
    <t>Sub Total</t>
  </si>
  <si>
    <t>Finance &amp; Audit</t>
  </si>
  <si>
    <t>Internal Audit Operations/AC</t>
  </si>
  <si>
    <t>GIFMIS Installation &amp; Management/Maintenance</t>
  </si>
  <si>
    <t xml:space="preserve">                      </t>
  </si>
  <si>
    <t>Budget Performance Reporting</t>
  </si>
  <si>
    <t>Composite Budget Preparation &amp; Implementation</t>
  </si>
  <si>
    <t>Monitoring &amp; Evaluation of projects and programmes</t>
  </si>
  <si>
    <t>Preparation of Procurement Plan</t>
  </si>
  <si>
    <t>Data Collection and Management</t>
  </si>
  <si>
    <t>Revenue Improvement Plan Prep &amp; Implementation</t>
  </si>
  <si>
    <t>Human Resource Management</t>
  </si>
  <si>
    <t>Stakeholder/Staff /Hon.Members Durbars and  Fora Organization</t>
  </si>
  <si>
    <t xml:space="preserve">Staff/Hon.Members Dev't / Capacity Building </t>
  </si>
  <si>
    <t>Legislative Oversights</t>
  </si>
  <si>
    <t>District Sub-Structures - Area/Town Councils (2%)</t>
  </si>
  <si>
    <t>Maintenance of Dist. Law and Order</t>
  </si>
  <si>
    <t>TOTAL COST OF MANAGEMENT AND ADMIN.</t>
  </si>
  <si>
    <t>SOCIAL SERVICES DELIVERY</t>
  </si>
  <si>
    <t>Education, Youth &amp; Sports Services</t>
  </si>
  <si>
    <t>District Education Fund (2%)</t>
  </si>
  <si>
    <t>District wide</t>
  </si>
  <si>
    <t>On going</t>
  </si>
  <si>
    <t>Completion of Ino. 6-Unit Dormitory at Afua Kobi SHS</t>
  </si>
  <si>
    <t>Trabuom</t>
  </si>
  <si>
    <t xml:space="preserve"> Public Health Services &amp; Management</t>
  </si>
  <si>
    <t>Support to Health Programme</t>
  </si>
  <si>
    <t xml:space="preserve">Completion of 1 No. CHPs Compound </t>
  </si>
  <si>
    <t>SubTotal</t>
  </si>
  <si>
    <t>Public Education on Gender Issues</t>
  </si>
  <si>
    <t>People with Disability</t>
  </si>
  <si>
    <t>Environmental Health &amp; Sanitation Services</t>
  </si>
  <si>
    <t>Clearing of Refuse Dump Sites</t>
  </si>
  <si>
    <t>Communal Refuse Containers</t>
  </si>
  <si>
    <t>Procurement of Sanitary Tools</t>
  </si>
  <si>
    <t>TOTAL COST OF SOCIAL SERVICES DELIVERY</t>
  </si>
  <si>
    <t>INFRASTRUCTURE DELIVERY AND MANAGEMENT</t>
  </si>
  <si>
    <t>Spatial/Physical Planning</t>
  </si>
  <si>
    <t>Spatial Plans Preparation/Execution</t>
  </si>
  <si>
    <t>Embark on routine site inspection</t>
  </si>
  <si>
    <t xml:space="preserve">  </t>
  </si>
  <si>
    <t>Public Works, Urban Housing &amp; Water Management</t>
  </si>
  <si>
    <t>Purchase and Maintenance of Streetlights</t>
  </si>
  <si>
    <t>Feeder Roads and Transport Services</t>
  </si>
  <si>
    <t>Maintenance of Grader</t>
  </si>
  <si>
    <t>Infrastructure Development</t>
  </si>
  <si>
    <t xml:space="preserve">Rental of Office and Residential Accommodation </t>
  </si>
  <si>
    <t xml:space="preserve">Maintenance of  Office and Residential Buildings </t>
  </si>
  <si>
    <t>TOTAL COST OF INFRASTRUCTURE DELIVERY</t>
  </si>
  <si>
    <t>ECONOMIC DEVELOPMENT</t>
  </si>
  <si>
    <t>Trade,Tourism &amp; Industrial Development</t>
  </si>
  <si>
    <t>Culture And Tourism Development</t>
  </si>
  <si>
    <t>SME's Management/BAC</t>
  </si>
  <si>
    <t>Agricultural Sercvices and Management</t>
  </si>
  <si>
    <t>Planting for Food and Jobs</t>
  </si>
  <si>
    <t>Farmers' Day Supplies and Others</t>
  </si>
  <si>
    <t>Demonstration Farms</t>
  </si>
  <si>
    <t>Train FBOs and market women on alternative livelihood system and  package and standardize their commodities</t>
  </si>
  <si>
    <t>TOTAL COST OF ECONOMIC DEVELOPMENT</t>
  </si>
  <si>
    <t>ENVIRONMENT  MANAGEMENT</t>
  </si>
  <si>
    <t>Disaster Management</t>
  </si>
  <si>
    <t>Desilting of Public Areas and Drains</t>
  </si>
  <si>
    <t>Disaster Relief Supplies</t>
  </si>
  <si>
    <t>Natural Resource Conservation</t>
  </si>
  <si>
    <t>Activities Related to Climate Change</t>
  </si>
  <si>
    <t>Tree Planting Exercise</t>
  </si>
  <si>
    <t>sub Total</t>
  </si>
  <si>
    <t>TOTAL COST OF ENVIRONMENTAL MGT.</t>
  </si>
  <si>
    <t>PROJECT / PROGRAMME DESCRIPTION</t>
  </si>
  <si>
    <t>1. DEPARTMENT OF SOCIAL WELFARE AND COMMUNITY DEVELOPMENT</t>
  </si>
  <si>
    <t>CODES</t>
  </si>
  <si>
    <t>CODE</t>
  </si>
  <si>
    <t xml:space="preserve">Training on Crops and Livestock Development/Agricbusiness Development </t>
  </si>
  <si>
    <t>Monitoring and Site Inspection</t>
  </si>
  <si>
    <t>Running cost of Vehicle &amp; Motorbike</t>
  </si>
  <si>
    <t>Purchase of Stationery</t>
  </si>
  <si>
    <t>5.  STATISTICS DEPARTMENT</t>
  </si>
  <si>
    <t>Purchase of stationary</t>
  </si>
  <si>
    <t xml:space="preserve">                   6.  HUMAN RESOURCE DEPARTMENT</t>
  </si>
  <si>
    <t>Scholarship and Burseries</t>
  </si>
  <si>
    <t>GOG ASSETS TRANSFER</t>
  </si>
  <si>
    <t>Donations</t>
  </si>
  <si>
    <t>Construction of Urinals in selected basic schools</t>
  </si>
  <si>
    <t>Maintenance of feeder roads</t>
  </si>
  <si>
    <t>Taxicab/ Commercial Vehicles/Stickers</t>
  </si>
  <si>
    <t>RENTS OF LAND, BUILDINGS AND HOUSES</t>
  </si>
  <si>
    <t>Rental of store</t>
  </si>
  <si>
    <t>EDUCATION</t>
  </si>
  <si>
    <t>TOTAL DPAT INVESTMENT</t>
  </si>
  <si>
    <t>CAPACITY BUILDING</t>
  </si>
  <si>
    <t>Management and Administration</t>
  </si>
  <si>
    <t>District Capital</t>
  </si>
  <si>
    <t>TOTAL CAPACITY BUILDING</t>
  </si>
  <si>
    <t>Registration /Renewal of Contractors</t>
  </si>
  <si>
    <t>Assembly Toilets/Conservancy</t>
  </si>
  <si>
    <t>HEALTH</t>
  </si>
  <si>
    <t>New Adwampong</t>
  </si>
  <si>
    <t>On-going</t>
  </si>
  <si>
    <t>Renovation of Trede Area Council Office</t>
  </si>
  <si>
    <t>Construction of Metal Container</t>
  </si>
  <si>
    <t>BUDGET CEILINGS FOR DECENTRALIZED DEPARTMENTS FOR 2024
(GOG TRANSFERS - GOOD AND SERVICES)</t>
  </si>
  <si>
    <t>NAME OF MMDA: ATWIMA KWANWOMA DISTRICT ASSEMBLY</t>
  </si>
  <si>
    <t>DEPARTMENT: CENTRAL ADMINISTRATION</t>
  </si>
  <si>
    <t>COST CENTRE: 0622</t>
  </si>
  <si>
    <t>NAME</t>
  </si>
  <si>
    <t>STAFF ID</t>
  </si>
  <si>
    <t>CURRENT GRADE/POSITION</t>
  </si>
  <si>
    <t>SALARY LEVEL</t>
  </si>
  <si>
    <t>MONTHLY BASIC SALARY</t>
  </si>
  <si>
    <t>ANNUAL SALARY</t>
  </si>
  <si>
    <t>MISS EUNICE KORANKYE</t>
  </si>
  <si>
    <t>DEPUTY DIRECTOR</t>
  </si>
  <si>
    <t>HARRIET ACHIAA YEBOAH</t>
  </si>
  <si>
    <t>RACHAEL DONTOH</t>
  </si>
  <si>
    <t>GILBERT KWAME NUTAKOR</t>
  </si>
  <si>
    <t>AMOAKO-ADJEI EMMANUEL</t>
  </si>
  <si>
    <t>EMMANUEL ADDAE</t>
  </si>
  <si>
    <t>ROLAND AMOFA</t>
  </si>
  <si>
    <t>KENNETH AMOAH BOADI</t>
  </si>
  <si>
    <t>ASST. BUDGET ANALYST</t>
  </si>
  <si>
    <t>THEOPHILUS KWEKU IMBEAH</t>
  </si>
  <si>
    <t>GLORIA OWUSU ADUOMI</t>
  </si>
  <si>
    <t>GLORIA SARPONG</t>
  </si>
  <si>
    <t>MAAME ADWOA BAAFRA</t>
  </si>
  <si>
    <t>ADELAIDE APPIAH</t>
  </si>
  <si>
    <t>OPOKU KWAME</t>
  </si>
  <si>
    <t>REVENUE INSPECTOR</t>
  </si>
  <si>
    <t>DOMINIC MENSAH</t>
  </si>
  <si>
    <t>HIGHER REVENUE INSPECTOR</t>
  </si>
  <si>
    <t>DEPARTMENT: ENVIRONMENTAL HEALTH</t>
  </si>
  <si>
    <t>DEBORAH AMISSAH</t>
  </si>
  <si>
    <t>MONICA BADU</t>
  </si>
  <si>
    <t>LAAR MORO NAWONZUAYA</t>
  </si>
  <si>
    <t>AYUBA SURAYA</t>
  </si>
  <si>
    <t>ZENABU MUMUNI</t>
  </si>
  <si>
    <t>DEPARTMENT: DEPARTMENT OF SOCIAL WELFARE AND COMMUNITY DEVELOPMENT</t>
  </si>
  <si>
    <t>ELIZABETH ATUGIYA</t>
  </si>
  <si>
    <t>ISAAC OSEI ASUMADU</t>
  </si>
  <si>
    <t>ASS. SOCIAL DEVT OFFICER</t>
  </si>
  <si>
    <t>DERRICK KWARTENG ABABIO</t>
  </si>
  <si>
    <t>STEPHEN FOSU</t>
  </si>
  <si>
    <t>MASS EDU. OFFICER</t>
  </si>
  <si>
    <t>ISODEL OFORI-DARKWAH</t>
  </si>
  <si>
    <t>DEBORAH NSIAH</t>
  </si>
  <si>
    <t>DEPARTMENT: PHYSICAL PLANNING DEPARTMENT</t>
  </si>
  <si>
    <t>DEPARTMENT: AGRICULTURE</t>
  </si>
  <si>
    <t xml:space="preserve">SNR. AGRIC OFFICER </t>
  </si>
  <si>
    <t xml:space="preserve">SOLOMON ASETENA </t>
  </si>
  <si>
    <t xml:space="preserve">AGRIC OFFICER </t>
  </si>
  <si>
    <t xml:space="preserve">EVANS OWUSU MENSAH </t>
  </si>
  <si>
    <t xml:space="preserve">CHIEF TECH. OFFICER </t>
  </si>
  <si>
    <t>AUGUSTINA DAANAAH</t>
  </si>
  <si>
    <t>AUGUSTINE BANAHENE ADUSEI</t>
  </si>
  <si>
    <t xml:space="preserve">KWAKU ABANKWA </t>
  </si>
  <si>
    <t xml:space="preserve">ASS.CHIEF TECH OFFICER </t>
  </si>
  <si>
    <t xml:space="preserve">LINDA BIO BOATENG </t>
  </si>
  <si>
    <t>PRIN. TECH OFFICER</t>
  </si>
  <si>
    <t xml:space="preserve">RICHARD MAXWELL O. TEYE </t>
  </si>
  <si>
    <t>AKOSUA AGYAPOMAA</t>
  </si>
  <si>
    <t xml:space="preserve">ERIC OKYERE </t>
  </si>
  <si>
    <t>ASS SECURITY GUARD</t>
  </si>
  <si>
    <t>GIFTY OFORI</t>
  </si>
  <si>
    <t>TECH. OFFICER II</t>
  </si>
  <si>
    <t xml:space="preserve">FRED BOASIAKO ANTWI </t>
  </si>
  <si>
    <t xml:space="preserve">ANIMAL PROD. OFFICER </t>
  </si>
  <si>
    <t xml:space="preserve">MAXWELL AKORNOTEY </t>
  </si>
  <si>
    <t xml:space="preserve">PORTIA ADZO AMANU </t>
  </si>
  <si>
    <t>GRACE AMPIAW</t>
  </si>
  <si>
    <t>SAMUEL YEBOAH BAAFI</t>
  </si>
  <si>
    <t>TECH OFFICER II</t>
  </si>
  <si>
    <t>DEPARTMENT: WORKS</t>
  </si>
  <si>
    <t>NICHOLAS BAIDOO</t>
  </si>
  <si>
    <t>CLINTON WILLIAM ABOAGYE</t>
  </si>
  <si>
    <t>ASST. ENGINEER</t>
  </si>
  <si>
    <t>TAUFIK GYIMAH</t>
  </si>
  <si>
    <t>JOSEPH MINTAH</t>
  </si>
  <si>
    <t>PAUL NYARKO</t>
  </si>
  <si>
    <t>ASST. QTY. SURVEYOR</t>
  </si>
  <si>
    <t xml:space="preserve">DEPARTMENT: HUMAN RESOURCE </t>
  </si>
  <si>
    <t>MILLICENT YEBOAH BOACHIE</t>
  </si>
  <si>
    <t>DEPARTMENT: IGF STAFF</t>
  </si>
  <si>
    <t>PROGRAMME</t>
  </si>
  <si>
    <t>FLORENCE ASARE</t>
  </si>
  <si>
    <t xml:space="preserve">CLEANER </t>
  </si>
  <si>
    <t>RITA NYARKO</t>
  </si>
  <si>
    <t>JOYCE OWUSU</t>
  </si>
  <si>
    <t>LABOURER</t>
  </si>
  <si>
    <t>MUMUNI ABDUL BASIT</t>
  </si>
  <si>
    <t>ELECTRICIAN</t>
  </si>
  <si>
    <t>FRANK APPIAH KUSI</t>
  </si>
  <si>
    <t>REVENUE COLLECTOR</t>
  </si>
  <si>
    <t xml:space="preserve">FRANCIS ATANGA </t>
  </si>
  <si>
    <t>WATCHMAN</t>
  </si>
  <si>
    <t xml:space="preserve">JOYCE ASOMANING </t>
  </si>
  <si>
    <t xml:space="preserve">AZUMAH STEPHEN </t>
  </si>
  <si>
    <t>SECURITY</t>
  </si>
  <si>
    <t xml:space="preserve">DRIVER </t>
  </si>
  <si>
    <t>SARKOIDE ANSERE</t>
  </si>
  <si>
    <t>ROGER LIER</t>
  </si>
  <si>
    <t>ISAAC QUAINOO KWADWO</t>
  </si>
  <si>
    <t xml:space="preserve">TASKFORCE </t>
  </si>
  <si>
    <t>PAUL BOAGYE</t>
  </si>
  <si>
    <t>FRANK FORDJOUR</t>
  </si>
  <si>
    <t>RANK/GRADE</t>
  </si>
  <si>
    <t>NO. AT POST</t>
  </si>
  <si>
    <t>GRADE</t>
  </si>
  <si>
    <t>STEP</t>
  </si>
  <si>
    <t>MONTHLY SALARY</t>
  </si>
  <si>
    <t>DEPARTMENT: ENVIRINMENTAL HEALTH</t>
  </si>
  <si>
    <t>NUMBER AT POST</t>
  </si>
  <si>
    <t>DEPARTMENT: SOCIAL WELFARE AND COMMUNITY DEVELOPMENT</t>
  </si>
  <si>
    <t>DEPARTMENT: PHYSICAL PLANNING</t>
  </si>
  <si>
    <t>DEPARTMENT: HUMAN RESOURCE</t>
  </si>
  <si>
    <t>DEPARTMENT:IGF STAFF</t>
  </si>
  <si>
    <t>TASKFORCE</t>
  </si>
  <si>
    <t>CLEARNERS</t>
  </si>
  <si>
    <t>LABOURERS</t>
  </si>
  <si>
    <t>DRIVERS</t>
  </si>
  <si>
    <t>LINZ TAKYI-BOAMPONG</t>
  </si>
  <si>
    <t>ASST. DIRECTOR IIA</t>
  </si>
  <si>
    <t>ASST. DIRECTOR IIB</t>
  </si>
  <si>
    <t>ASST. DIRECTOR I</t>
  </si>
  <si>
    <t>RITA AGYEIWAA MARFO</t>
  </si>
  <si>
    <t>DELPHINE BEKAI</t>
  </si>
  <si>
    <t>LINDA BANNOR</t>
  </si>
  <si>
    <t>BEATRICE NORMESHIE</t>
  </si>
  <si>
    <t>MERCY AGYAPONG</t>
  </si>
  <si>
    <t>TRUELOVE ANTWI BEKOE</t>
  </si>
  <si>
    <t>AKWESI APPIAH ABABIO</t>
  </si>
  <si>
    <t>SALAMATU YUSSIF</t>
  </si>
  <si>
    <t>RAYMOND ASUMAKA</t>
  </si>
  <si>
    <t>PROCUREMENT OFFICER</t>
  </si>
  <si>
    <t>ASST PROC. OFFICER</t>
  </si>
  <si>
    <t>PADDY TAWIAH HENRY</t>
  </si>
  <si>
    <t>GYAMFI OPOKU EBENEZER</t>
  </si>
  <si>
    <t>EMMANUELLA ESTHER AGGREY</t>
  </si>
  <si>
    <t>GEORGE AMEWOVOR</t>
  </si>
  <si>
    <t>PROCUREMENT ASSISTANT</t>
  </si>
  <si>
    <t>PRISCILLA TSIBOR</t>
  </si>
  <si>
    <t>SNR PROGRAMMER</t>
  </si>
  <si>
    <t>ASST. PROGRAMMER</t>
  </si>
  <si>
    <t>LESLIE AWUAH BOADU</t>
  </si>
  <si>
    <t>SNR BUDGET ANALYST</t>
  </si>
  <si>
    <t>MAAMAH RAHIM AMBREEN</t>
  </si>
  <si>
    <t>PATRICK MARTEY</t>
  </si>
  <si>
    <t>DIRECTOR</t>
  </si>
  <si>
    <t>EUNICE ADU AGYAPONG</t>
  </si>
  <si>
    <t>ASST. INT. AUDITOR</t>
  </si>
  <si>
    <t>VERONICA BIMPONG</t>
  </si>
  <si>
    <t>FAUSTINA AKUFFO</t>
  </si>
  <si>
    <t>JULIANA DARKO</t>
  </si>
  <si>
    <t>HIGHER EXECUTIVEOFFICER</t>
  </si>
  <si>
    <t>FRANK OTCHERE</t>
  </si>
  <si>
    <t>PHILOMINA OFOSU ADWOA</t>
  </si>
  <si>
    <t>GRACE ABENA OWUSU</t>
  </si>
  <si>
    <t>ATTA DANSO VIDA</t>
  </si>
  <si>
    <t>SNR. PRIVATE SECRETARY</t>
  </si>
  <si>
    <t>MARY KESEWAH</t>
  </si>
  <si>
    <t>PRIVATE SECRETARY</t>
  </si>
  <si>
    <t>MAVIS ASARE</t>
  </si>
  <si>
    <t>GIFTY ADUBOFOUR</t>
  </si>
  <si>
    <t>STENOGRAPHER GDI</t>
  </si>
  <si>
    <t>JACQUELINE OSEI BOATENG</t>
  </si>
  <si>
    <t>BISMARK BOATENG</t>
  </si>
  <si>
    <t>DRIVER GRADE II</t>
  </si>
  <si>
    <t>EMMANUEL BRAKO</t>
  </si>
  <si>
    <t>HEAVY DUTY</t>
  </si>
  <si>
    <t>DANIEL ASANTE</t>
  </si>
  <si>
    <t>ALEX ASAMOAH</t>
  </si>
  <si>
    <t>KWABENA SARFO</t>
  </si>
  <si>
    <t>YAW MENSAH</t>
  </si>
  <si>
    <t>DRIVER GRADE III</t>
  </si>
  <si>
    <t>ACHIAA SEFA CHARITY</t>
  </si>
  <si>
    <t>PHILIP OFFE ADDAE</t>
  </si>
  <si>
    <t>PRIN. REVENUE SUPERINTENDENT</t>
  </si>
  <si>
    <t>SALOMEY TABUAH</t>
  </si>
  <si>
    <t>EMMANUEL ANSERE ABABIO</t>
  </si>
  <si>
    <t>REVENUE SUPERINTENDENT</t>
  </si>
  <si>
    <t>GEORGINA NYANTAKYI</t>
  </si>
  <si>
    <t>PAUL MINTA</t>
  </si>
  <si>
    <t>KWAME APPIAH</t>
  </si>
  <si>
    <t>FAUSTINA FORDJOUR</t>
  </si>
  <si>
    <t xml:space="preserve">DEPARTMENT: STATISTICS </t>
  </si>
  <si>
    <t>SARAH HAGAN</t>
  </si>
  <si>
    <t>ASST. STASTICIAN</t>
  </si>
  <si>
    <t>RACHAEL BOTCHWAY</t>
  </si>
  <si>
    <t>SNR. HUMAN RESOURCE MANAGER</t>
  </si>
  <si>
    <t>HUMAN RESOURCE MANAGER</t>
  </si>
  <si>
    <t>ABIGAIL FRIMPONG</t>
  </si>
  <si>
    <t>ASST. HUMAN RESOURCE MANAGER</t>
  </si>
  <si>
    <t>ALIMAT-SARDIA ALI</t>
  </si>
  <si>
    <t>SAMUEL OWUSU AFRIYIE</t>
  </si>
  <si>
    <t>DANIEL OSEI TUTU</t>
  </si>
  <si>
    <t>PRIN. TECH. OFFICER</t>
  </si>
  <si>
    <t>OPPONG KWASI</t>
  </si>
  <si>
    <t>EBENEZER OSEI KWARTENG</t>
  </si>
  <si>
    <t>ASST. PHYSICAL PLANNER</t>
  </si>
  <si>
    <t>ERNEST BOAKYE</t>
  </si>
  <si>
    <t>PRIN. ENV. HEALTH ASST.</t>
  </si>
  <si>
    <t>AKOLBIRE AYINE RUTH</t>
  </si>
  <si>
    <t>BARBARA OSEI</t>
  </si>
  <si>
    <t>SNR. ENV. HEALTH ASST.</t>
  </si>
  <si>
    <t>KOKAH ALBERT</t>
  </si>
  <si>
    <t>KATE MAWUKO</t>
  </si>
  <si>
    <t>LINDA BOAKYE TWUMASI</t>
  </si>
  <si>
    <t>ENV. HEALTH ASST.</t>
  </si>
  <si>
    <t>YAKUBU DAVID</t>
  </si>
  <si>
    <t>DUUT DATAMIT SAMUEL</t>
  </si>
  <si>
    <t>ENV. HEALTH ASST. GD II</t>
  </si>
  <si>
    <t>FELICIA AMMA ATANGA</t>
  </si>
  <si>
    <t>ALICE GYIMA</t>
  </si>
  <si>
    <t>GEORGE BOAKYE</t>
  </si>
  <si>
    <t>ASST. CHIEF. ENV. HEALTH ASST.</t>
  </si>
  <si>
    <t>HANNAH YEBOAH</t>
  </si>
  <si>
    <t>SNR. SOCIAL DEVT OFFICER</t>
  </si>
  <si>
    <t>MARY TWUMWAA ACQUAH</t>
  </si>
  <si>
    <t>MAVIS FOSUAA FRIMPONG</t>
  </si>
  <si>
    <t>DORCAS BOTWE</t>
  </si>
  <si>
    <t>PRIN. SOCIAL DEVT ASST.</t>
  </si>
  <si>
    <t>ERIC DANSO</t>
  </si>
  <si>
    <t>PRIN. MASS EDU. OFFICER</t>
  </si>
  <si>
    <t>CLAUDIA ADU-YEBOAH</t>
  </si>
  <si>
    <t>DANIEL AWUKU</t>
  </si>
  <si>
    <t>PAUL OWUSU</t>
  </si>
  <si>
    <t>ENGINEER</t>
  </si>
  <si>
    <t>SNR. TECH. ENGINEER</t>
  </si>
  <si>
    <t>MOSES BOAKYE</t>
  </si>
  <si>
    <t>PRINCE ASIEDU</t>
  </si>
  <si>
    <t>GIDEON OWUSU ASAFO ADJEI</t>
  </si>
  <si>
    <t>IBRAHIM AFONJA</t>
  </si>
  <si>
    <t>TECH. ENGINEER</t>
  </si>
  <si>
    <t>THOMAS OBENG</t>
  </si>
  <si>
    <t>OPPONG KWABENA KING</t>
  </si>
  <si>
    <t>GABRIEL TWUMASI APPAU</t>
  </si>
  <si>
    <t>WORKS SUPRITENDANT</t>
  </si>
  <si>
    <t>JULIANA MENSAH</t>
  </si>
  <si>
    <t xml:space="preserve">SNR TECH. OFFICER </t>
  </si>
  <si>
    <t>ASST. AGRICT OFFICER</t>
  </si>
  <si>
    <t>DENNIS NYAME ADJEI</t>
  </si>
  <si>
    <t>HEAVY DUTY DRIVER</t>
  </si>
  <si>
    <t>CHIEF CONSERVANCY HEADMAN</t>
  </si>
  <si>
    <t>ASST DIRECTOR I</t>
  </si>
  <si>
    <t>ASST DIRECTOR IIA</t>
  </si>
  <si>
    <t>ASST DIRECTOR IIB</t>
  </si>
  <si>
    <t>SNR. DEV. PLAN. OFFICER</t>
  </si>
  <si>
    <t>ASST. DEV. PLAN. OFFICER</t>
  </si>
  <si>
    <t>PROC. OFFICER</t>
  </si>
  <si>
    <t>ASST. PROC. OFFICER</t>
  </si>
  <si>
    <t>PROC.ASST OFFICER</t>
  </si>
  <si>
    <t>SNR. PROGRAMMER</t>
  </si>
  <si>
    <t>SNR. INF. TECHNICIAN</t>
  </si>
  <si>
    <t>SNR BUDGET OFFICER</t>
  </si>
  <si>
    <t>DIRECTOR OF AUDIT</t>
  </si>
  <si>
    <t>HIGHER EXECUTIVE OFFICER</t>
  </si>
  <si>
    <t>SNR. EXECUTIVE OFFICER</t>
  </si>
  <si>
    <t>EXECUTIVE OFFICER</t>
  </si>
  <si>
    <t>TECHNICIAN ENGINEER</t>
  </si>
  <si>
    <t>GRAND TOTAL</t>
  </si>
  <si>
    <t>FUNDING SOURCES</t>
  </si>
  <si>
    <t>ESTABLISHED POST (GOG)</t>
  </si>
  <si>
    <t>DACF-RFG</t>
  </si>
  <si>
    <t>DECENTRALISED DEPARTMENT (GOG)</t>
  </si>
  <si>
    <t>DACF-MP</t>
  </si>
  <si>
    <t>DACF-DISABILITY FUND</t>
  </si>
  <si>
    <t>DACF-ASSEMBLY</t>
  </si>
  <si>
    <t>PRIN. REV. SUPERINTENDENT</t>
  </si>
  <si>
    <t>ASS. CHIEF. ENV. HEALTH ASS.</t>
  </si>
  <si>
    <t>SNR. DEV. PLAN OFFICER</t>
  </si>
  <si>
    <t>ASST. DEV. PLAN OFFICER</t>
  </si>
  <si>
    <t>REV. SUPERINTENDENT</t>
  </si>
  <si>
    <t>HIGHER REV. INSPECTOR</t>
  </si>
  <si>
    <t>ENV.HEALTH OFFICER GD11</t>
  </si>
  <si>
    <t>JOSEPH OPOKU</t>
  </si>
  <si>
    <t>BERNARD OWUSU</t>
  </si>
  <si>
    <t>KWAME NYANTEH</t>
  </si>
  <si>
    <t>KWAME MATHIAS</t>
  </si>
  <si>
    <t>CYNTHIA BRAGO</t>
  </si>
  <si>
    <t>ACCOUNT CLERK</t>
  </si>
  <si>
    <t>DORIS APPAU</t>
  </si>
  <si>
    <t>AGARTHA NSIAH</t>
  </si>
  <si>
    <t>MARY OBENG SARPONG</t>
  </si>
  <si>
    <t>BISMARK OTENG</t>
  </si>
  <si>
    <t>SEIDU SUMAILA</t>
  </si>
  <si>
    <t>SUB-TOTAL</t>
  </si>
  <si>
    <t>ESTIMATE 2024</t>
  </si>
  <si>
    <t>SNR MASS EDU. OFFICER</t>
  </si>
  <si>
    <t>CHARLOTTE ADOMA</t>
  </si>
  <si>
    <t>Refreshment</t>
  </si>
  <si>
    <t>Acquisition of EPA Permit/Certificate</t>
  </si>
  <si>
    <t>Library Subscription</t>
  </si>
  <si>
    <t>Preparation of Project Investment Plan</t>
  </si>
  <si>
    <t>Disaster Education and Sensitization (Disaster Prevention and Management)</t>
  </si>
  <si>
    <t>Support to Child Protection Programmes</t>
  </si>
  <si>
    <t>Support to PWDs and LEAP</t>
  </si>
  <si>
    <t xml:space="preserve">Drilling and Mechanization of  3No Boreholes </t>
  </si>
  <si>
    <t>Selected Communities</t>
  </si>
  <si>
    <t>Monitoring and Supervision of NGOs, Day Care Facilities and WATSAN committees</t>
  </si>
  <si>
    <t>Formation and training of disaster volunteer groups</t>
  </si>
  <si>
    <t>ASST. CHIEF TECH OFFICER</t>
  </si>
  <si>
    <t xml:space="preserve">Support to Empower Women </t>
  </si>
  <si>
    <t>Business Registration</t>
  </si>
  <si>
    <t>Preparation of DESSAP</t>
  </si>
  <si>
    <t>Public Sensitisation</t>
  </si>
  <si>
    <t>Seminars and Conferences</t>
  </si>
  <si>
    <t>UTILITY ALLOWANCE</t>
  </si>
  <si>
    <t>MONTHLY</t>
  </si>
  <si>
    <t xml:space="preserve">ANNUAL </t>
  </si>
  <si>
    <t>AMT</t>
  </si>
  <si>
    <t>DOMESTIC SERVANT ALLOWANCE</t>
  </si>
  <si>
    <t>RATIONS</t>
  </si>
  <si>
    <t>CLOTHING ALLOWANCE</t>
  </si>
  <si>
    <t>HOUSING SUBSIDY/ALLOWANCE</t>
  </si>
  <si>
    <t>ENTERTAINMENT ALLOWANCE</t>
  </si>
  <si>
    <t>FUEL ALLOWANCE</t>
  </si>
  <si>
    <t>ALLOWANCE TYPE</t>
  </si>
  <si>
    <t xml:space="preserve">                                 DIRECTORS ALLOWANCE</t>
  </si>
  <si>
    <t>MONTH</t>
  </si>
  <si>
    <t>ENV. HEALTH ANALYST</t>
  </si>
  <si>
    <t>ASST. AGRIC OFFICER</t>
  </si>
  <si>
    <t xml:space="preserve"> IGF</t>
  </si>
  <si>
    <t>Procure Office Equipment</t>
  </si>
  <si>
    <t xml:space="preserve">                                                     DEPARTMENT:CENTRAL ADMINISTRATION</t>
  </si>
  <si>
    <t>COST</t>
  </si>
  <si>
    <t xml:space="preserve">                                                                                   PROJECT</t>
  </si>
  <si>
    <t>TRABUOM</t>
  </si>
  <si>
    <t>ASAAGO</t>
  </si>
  <si>
    <t xml:space="preserve">Fumigation </t>
  </si>
  <si>
    <t>Purchase of Office facilities/supplies</t>
  </si>
  <si>
    <t>Monitoring of NGOs/Daycare Centers</t>
  </si>
  <si>
    <t>NO. OF DIRCTORS</t>
  </si>
  <si>
    <t xml:space="preserve">Completion of 1NO CHPS Compound  with nurses quarters and drilling of 1no Mechanised Borehole </t>
  </si>
  <si>
    <t>Other travel and transportation</t>
  </si>
  <si>
    <t>VITUS NTOSO</t>
  </si>
  <si>
    <t>STENOGRAPHER SEC</t>
  </si>
  <si>
    <t>BAISIE-MILLS MICHAEL</t>
  </si>
  <si>
    <t>THERESAH GYEBI</t>
  </si>
  <si>
    <t>RAPHAEL EDZESI</t>
  </si>
  <si>
    <t>Establish an Award system for the best Assembly staff</t>
  </si>
  <si>
    <t>Support to Agricultural  activities</t>
  </si>
  <si>
    <t>Embark on monthly Statutory Planning Committee</t>
  </si>
  <si>
    <t>Support to Agricultural activities</t>
  </si>
  <si>
    <t xml:space="preserve">Construction of 1No. 3-Unit Classroom Block </t>
  </si>
  <si>
    <t>Data collection and Management</t>
  </si>
  <si>
    <t>Develop and Update of Website/software</t>
  </si>
  <si>
    <t>FUND SOURCE</t>
  </si>
  <si>
    <t>DACF</t>
  </si>
  <si>
    <t>SWCD-UNICEF-ISS</t>
  </si>
  <si>
    <t>ESTABLISHED POST</t>
  </si>
  <si>
    <t>BUDGET 2024</t>
  </si>
  <si>
    <t>Planting for Export and Rural Development (PERD-supply of coconut seedlings)</t>
  </si>
  <si>
    <t xml:space="preserve">Construction of Police Station </t>
  </si>
  <si>
    <t>Ampabame No.2</t>
  </si>
  <si>
    <t>Trede</t>
  </si>
  <si>
    <t xml:space="preserve"> TOTAL IGF</t>
  </si>
  <si>
    <t xml:space="preserve">Drilling and Mechanization of  Boreholes </t>
  </si>
  <si>
    <t>Construction of 20 seater WC toilet at Nweneso No.3</t>
  </si>
  <si>
    <t>Apabame NO.2</t>
  </si>
  <si>
    <t>IGF</t>
  </si>
  <si>
    <t>Planning, Budgeting,Co-odination and Statistics</t>
  </si>
  <si>
    <t xml:space="preserve">  Social Welfare &amp; Community Development Services</t>
  </si>
  <si>
    <t>SNR. HRM</t>
  </si>
  <si>
    <t>HRM</t>
  </si>
  <si>
    <t>ASST. HRM</t>
  </si>
  <si>
    <t>Presiding Member’s/Commuted Allowances</t>
  </si>
  <si>
    <t>Completion of CHPs compound at Asaago</t>
  </si>
  <si>
    <t>Construction of 20-seater WC toilet at Nweneso No.3</t>
  </si>
  <si>
    <t>Construction of 1No 6-Unit Classroom Block with office, staff common room, store, 4 seater W/C toilet, provision of overhead tank (Rambo 150) and  Mechanisation of existing  Borehole</t>
  </si>
  <si>
    <t>Procurement of Medical supplies</t>
  </si>
  <si>
    <t>Establish Teachers award system</t>
  </si>
  <si>
    <t>ESTIMATE 2025</t>
  </si>
  <si>
    <t xml:space="preserve">  ESTIMATE 2024</t>
  </si>
  <si>
    <t xml:space="preserve">  ESTIMATE 2025</t>
  </si>
  <si>
    <t>ACTUALS AS AT JULY ,2024</t>
  </si>
  <si>
    <t>BUDGET ESTIMATE  2024</t>
  </si>
  <si>
    <t>ACTUALS AS AT  JULY, 2024</t>
  </si>
  <si>
    <t xml:space="preserve"> BUDGET 2025</t>
  </si>
  <si>
    <t xml:space="preserve"> ESTIMATE 2025</t>
  </si>
  <si>
    <t>Advert</t>
  </si>
  <si>
    <t>BUDGET 2025</t>
  </si>
  <si>
    <t xml:space="preserve"> ESTIMATE 2024</t>
  </si>
  <si>
    <t>TOTAL GOG</t>
  </si>
  <si>
    <t>BUDGET ANALYST</t>
  </si>
  <si>
    <t>EMMANUEL DONKOR</t>
  </si>
  <si>
    <t>EMMANUEL AFRIYIE</t>
  </si>
  <si>
    <t>PROGRAMME: MANAGEMENT AND ADMINISTRATION</t>
  </si>
  <si>
    <t>KWABENA ODEI</t>
  </si>
  <si>
    <t>NAOMI DARKO</t>
  </si>
  <si>
    <t>DANIEL NTIRI-NYAME</t>
  </si>
  <si>
    <t>JOHN OSEI NYAMAH</t>
  </si>
  <si>
    <t>INT. AUDITOR</t>
  </si>
  <si>
    <t>SANDRA FRIMPONG BAIDOO</t>
  </si>
  <si>
    <t>JOYCELYN KWAO</t>
  </si>
  <si>
    <t>PRIN. EXECUTIVE OFFICER</t>
  </si>
  <si>
    <t>YARD FOREMAN</t>
  </si>
  <si>
    <t>PROGRAMME: SOCIAL SERVICE</t>
  </si>
  <si>
    <t>MIRIAM OPOKU AFRAMA</t>
  </si>
  <si>
    <t>DIANA YAMBA</t>
  </si>
  <si>
    <t>ISAAC KWOFIE</t>
  </si>
  <si>
    <t>ENV. HEALTH OFFICER</t>
  </si>
  <si>
    <t>PRIN. PHYSICAL PLANNER</t>
  </si>
  <si>
    <t>GEORGE ASANTE</t>
  </si>
  <si>
    <t>PROGRAMME: INFRASTRUCTURE DELIVERY AND MANAGEMENT</t>
  </si>
  <si>
    <t>LOVINA ANTWI</t>
  </si>
  <si>
    <t>GETRUDE OPOKU</t>
  </si>
  <si>
    <t>PROGRAMME: ECONOMIC DEVELOPMENT</t>
  </si>
  <si>
    <t>WINPINI SERAH AMAAISUM</t>
  </si>
  <si>
    <t>SNR ENGINEER</t>
  </si>
  <si>
    <t>DANIEL ADU MENSAH</t>
  </si>
  <si>
    <t>RAZAK SALIFU</t>
  </si>
  <si>
    <t>Materials and Office Consumables</t>
  </si>
  <si>
    <t>Utilities</t>
  </si>
  <si>
    <t>Rentals</t>
  </si>
  <si>
    <t>Special Services</t>
  </si>
  <si>
    <t>Training, Seminar and Conferences cost</t>
  </si>
  <si>
    <t>ESTIMATED COST (₵) 2024</t>
  </si>
  <si>
    <t>PREVIOUS EXPENDITURE JULY, 2024</t>
  </si>
  <si>
    <t>10% INCREASE</t>
  </si>
  <si>
    <t>TOTAL DACF-RFG BUDGET FOR 2025</t>
  </si>
  <si>
    <t>Stool Lands Revenue</t>
  </si>
  <si>
    <t>Capacity Building</t>
  </si>
  <si>
    <t>TOATAL</t>
  </si>
  <si>
    <t>ASS. BUDGET OFFICER</t>
  </si>
  <si>
    <r>
      <t xml:space="preserve"> </t>
    </r>
    <r>
      <rPr>
        <b/>
        <sz val="11"/>
        <color rgb="FF000000"/>
        <rFont val="Times New Roman"/>
        <family val="1"/>
      </rPr>
      <t>ALLOWANCE(MKT PRE &amp; GOV. M)</t>
    </r>
  </si>
  <si>
    <t>MP</t>
  </si>
  <si>
    <t>ANNUAL 2025</t>
  </si>
  <si>
    <t>CHRISTIAN WILLIAM KWARTENG</t>
  </si>
  <si>
    <t>ASST. CHIEF RADIO OPERATOR</t>
  </si>
  <si>
    <t>SNR. COMPUTER OPERATOR</t>
  </si>
  <si>
    <t>ASST CHIEF. TECH OFFICER</t>
  </si>
  <si>
    <t>ASST. PUBLIC HEALTH ENGINEER</t>
  </si>
  <si>
    <t>ASST. ENV. HEALTH TECHNOLOGIST</t>
  </si>
  <si>
    <t>ASST CHIEF. TECH. OFFICER</t>
  </si>
  <si>
    <t>FRANCIS KUMI</t>
  </si>
  <si>
    <t>ANIMAL HEALTH OFFICER</t>
  </si>
  <si>
    <t>CHARITY S BOBO</t>
  </si>
  <si>
    <t>SECURITY GUARD</t>
  </si>
  <si>
    <t xml:space="preserve">SUPERVISORY TRADESMAN </t>
  </si>
  <si>
    <t>Street Naming and Property Address System</t>
  </si>
  <si>
    <t xml:space="preserve">Community Initiated Projects </t>
  </si>
  <si>
    <t>Krofofrom</t>
  </si>
  <si>
    <t>Construction of 1No. 3-Unit Classroom Block</t>
  </si>
  <si>
    <t>ACTUAL AS @ JULY 2024</t>
  </si>
  <si>
    <t>GARDEN BOY</t>
  </si>
  <si>
    <t>NIMOME WUMBEI REBECCA</t>
  </si>
  <si>
    <t>AGARTHA OPOKU</t>
  </si>
  <si>
    <t>WORKS SUPRITENDENT</t>
  </si>
  <si>
    <t xml:space="preserve"> ALLOWANCE(MKT PRE &amp; GOV. M)</t>
  </si>
  <si>
    <t>CHIEF HEADMAN LABOURER</t>
  </si>
  <si>
    <t xml:space="preserve">REV. SUPERINTENDENT </t>
  </si>
  <si>
    <r>
      <t xml:space="preserve">2.  </t>
    </r>
    <r>
      <rPr>
        <b/>
        <u/>
        <sz val="12"/>
        <color rgb="FF000000"/>
        <rFont val="Times New Roman"/>
        <family val="1"/>
      </rPr>
      <t>DEPARTMENT OF AGRIC</t>
    </r>
  </si>
  <si>
    <r>
      <t xml:space="preserve">3. </t>
    </r>
    <r>
      <rPr>
        <b/>
        <u/>
        <sz val="12"/>
        <color rgb="FF000000"/>
        <rFont val="Times New Roman"/>
        <family val="1"/>
      </rPr>
      <t xml:space="preserve"> PHYSICAL PLANNING DEPARTMENT</t>
    </r>
  </si>
  <si>
    <t>4.  WORKS DEPARTMENT (FEEDER ROADS)</t>
  </si>
  <si>
    <t xml:space="preserve">                                                        PROJECTS IN 2025 BUDGET</t>
  </si>
  <si>
    <t>ASST. PUBLIC HEALTH ENG.</t>
  </si>
  <si>
    <t>ENV. HEALTH TECHNOLOGY</t>
  </si>
  <si>
    <t>ASST. CHIEF PHYSICAL PLANNER</t>
  </si>
  <si>
    <t>SNR. ENGINEER</t>
  </si>
  <si>
    <t xml:space="preserve">TRADESMAN </t>
  </si>
  <si>
    <t xml:space="preserve">ANIMAL HEALTH OFFICER </t>
  </si>
  <si>
    <t>STENOGRAPHER SECRETARY</t>
  </si>
  <si>
    <t>Creation of Additional  Revenue Points</t>
  </si>
  <si>
    <t>Valuation of Business properties</t>
  </si>
  <si>
    <t xml:space="preserve">District Sub-Structures - Area Councils </t>
  </si>
  <si>
    <t>Sub District Support</t>
  </si>
  <si>
    <t>DPCU Activities/Preparation of MTDP and AAP</t>
  </si>
  <si>
    <r>
      <t xml:space="preserve">                                        </t>
    </r>
    <r>
      <rPr>
        <b/>
        <sz val="14"/>
        <color theme="1"/>
        <rFont val="Times New Roman"/>
        <family val="1"/>
      </rPr>
      <t xml:space="preserve"> ATWIMA KWANWOMA DISTRICT ASSEMBLY</t>
    </r>
  </si>
  <si>
    <t xml:space="preserve">                      DRAFT IGF ESTIMATES FOR 2025</t>
  </si>
  <si>
    <t xml:space="preserve">Rehabilitation of Feeder Roads </t>
  </si>
  <si>
    <t>Ampeyoo</t>
  </si>
  <si>
    <t xml:space="preserve">                                 DRAFT GOG ESTIMATE</t>
  </si>
  <si>
    <t xml:space="preserve">        DRAFT DISTRICT ASSEMBLIES' COMMON FUND -RESPONSIVE FACTOR GRANT (DACF-RFG) </t>
  </si>
  <si>
    <t>Procure Mono and Dual Desk for Selected Schools</t>
  </si>
  <si>
    <t>Procurement of 500  Dual Desk, 705 Mono desks, 70 KG Round Tables, 350 KG Chairs,19 Teacher's Tables 25 Teacher's Chairs and 1 Conference Table</t>
  </si>
  <si>
    <t>Construction of 1No. 3-Unit Classroom Block at Trede RC A</t>
  </si>
  <si>
    <t>NEW</t>
  </si>
  <si>
    <t>Construction of 1No. 3-Unit Classroom Block at Trede RC B</t>
  </si>
  <si>
    <t xml:space="preserve"> (ENVIRONMENTAL-GKAM)</t>
  </si>
  <si>
    <t xml:space="preserve">                                                 DRAFT  MP'S COMMON FUND ESTIMATE</t>
  </si>
  <si>
    <t xml:space="preserve">           DEPARTMENT OF SOCIAL WELFARE AND COMMUNITY DEVELOPMENT (ISS)</t>
  </si>
  <si>
    <t xml:space="preserve">             DRAFT DONOR SUPPORT ESTIMATES</t>
  </si>
  <si>
    <t>CHANGES</t>
  </si>
  <si>
    <t>Preparation of Risk register</t>
  </si>
  <si>
    <t>Procurement of PPEs for Field officers</t>
  </si>
  <si>
    <t>District Response(0.5%) Initiative/Malaria /HIV/AIDS Prevention</t>
  </si>
  <si>
    <t>Manpower Skill Development/Office Equipment</t>
  </si>
  <si>
    <r>
      <t xml:space="preserve"> </t>
    </r>
    <r>
      <rPr>
        <b/>
        <sz val="11"/>
        <color rgb="FF000000"/>
        <rFont val="Times New Roman"/>
        <family val="1"/>
      </rPr>
      <t>ALLOWANCE(MKT PRE &amp; GOV. M AND OTHER)</t>
    </r>
  </si>
  <si>
    <t>DEPARTMENT: STASTISTIS</t>
  </si>
  <si>
    <t>q</t>
  </si>
  <si>
    <t>Other Travel and Transportation</t>
  </si>
  <si>
    <t>Local Travel Cost</t>
  </si>
  <si>
    <t>Construction of Police Station at Atwima Boko</t>
  </si>
  <si>
    <t>STOREKEEPER</t>
  </si>
  <si>
    <t>AFUM QUINTIN HAYFORD</t>
  </si>
  <si>
    <t>CECILIA LIER</t>
  </si>
  <si>
    <t>SERAH MBOH</t>
  </si>
  <si>
    <t>ERIC FLETCHER</t>
  </si>
  <si>
    <t>DACF-RFG (INVESTMENT)</t>
  </si>
  <si>
    <t>DACF-RFG (CAPACITY)</t>
  </si>
  <si>
    <t>OFFICE CLERK</t>
  </si>
  <si>
    <t>Construction of Classroom Block at Krofofrom</t>
  </si>
  <si>
    <t>Transportation</t>
  </si>
  <si>
    <t>Completion of Classroom Block at Anum Asamoah SHS, Kwanwoma</t>
  </si>
  <si>
    <t>Completion of Classroom Block at Anum SHS</t>
  </si>
  <si>
    <t>Allowance for Operators and Cordinator (DRIP)</t>
  </si>
  <si>
    <t>Fuel (DRIP)</t>
  </si>
  <si>
    <t>Completion of 1No 3-Unit Classroom Block with office, staff common room, store, 4 seater W/C toilet, provision of overhead tank (Rambo 150) and  Mechanisation of existing  Borehole</t>
  </si>
  <si>
    <t>TOTAL DACF BUDGET                     4,478,727.14</t>
  </si>
  <si>
    <t>Maintenance of Machines (DRIP)</t>
  </si>
  <si>
    <t>Construction of 3-unit classroom block</t>
  </si>
  <si>
    <t>Bekwaimin</t>
  </si>
  <si>
    <t>Court Expenses</t>
  </si>
  <si>
    <t>DIST COORD. DIRECTOR</t>
  </si>
  <si>
    <t xml:space="preserve">                                                   DRAFT DISTRICT ASSEMBLY COMMON FUND (DACF)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</si>
</sst>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_(* #,##0_);_(* \(#,##0\);_(* &quot;-&quot;??_);_(@_)"/>
    <numFmt numFmtId="167" formatCode="_-* #,##0_-;\-* #,##0_-;_-* &quot;-&quot;??_-;_-@_-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Times New Roman"/>
      <family val="1"/>
    </font>
    <font>
      <b/>
      <i/>
      <sz val="14"/>
      <color rgb="FF000000"/>
      <name val="Times New Roman"/>
      <family val="1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Times New Roman"/>
      <family val="1"/>
    </font>
    <font>
      <sz val="14"/>
      <name val="Times New Roman"/>
      <family val="1"/>
    </font>
    <font>
      <b/>
      <sz val="12"/>
      <color theme="1"/>
      <name val="Calibri"/>
      <family val="2"/>
      <scheme val="minor"/>
    </font>
    <font>
      <b/>
      <u/>
      <sz val="14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 tint="4.9989318521683403E-2"/>
      <name val="Times New Roman"/>
      <family val="1"/>
    </font>
    <font>
      <sz val="14"/>
      <color theme="1" tint="4.9989318521683403E-2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u/>
      <sz val="14"/>
      <name val="Times New Roman"/>
      <family val="1"/>
    </font>
    <font>
      <sz val="13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sz val="13"/>
      <color theme="1"/>
      <name val="Times New Roman"/>
      <family val="1"/>
    </font>
    <font>
      <i/>
      <sz val="14"/>
      <color theme="1"/>
      <name val="Times New Roman"/>
      <family val="1"/>
    </font>
    <font>
      <sz val="12"/>
      <color theme="1"/>
      <name val="Tahoma"/>
      <family val="2"/>
    </font>
    <font>
      <sz val="12"/>
      <name val="Times New Roman"/>
      <family val="1"/>
    </font>
    <font>
      <sz val="11"/>
      <name val="Calibri"/>
      <family val="2"/>
      <scheme val="minor"/>
    </font>
    <font>
      <u/>
      <sz val="12"/>
      <color theme="10"/>
      <name val="Times New Roman"/>
      <family val="1"/>
    </font>
    <font>
      <b/>
      <i/>
      <sz val="12"/>
      <color rgb="FF000000"/>
      <name val="Times New Roman"/>
      <family val="1"/>
    </font>
    <font>
      <b/>
      <sz val="12"/>
      <color theme="1" tint="4.9989318521683403E-2"/>
      <name val="Times New Roman"/>
      <family val="1"/>
    </font>
    <font>
      <i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b/>
      <u/>
      <sz val="12"/>
      <color rgb="FF000000"/>
      <name val="Times New Roman"/>
      <family val="1"/>
    </font>
    <font>
      <sz val="14"/>
      <color rgb="FFFF0000"/>
      <name val="Times New Roman"/>
      <family val="1"/>
    </font>
    <font>
      <b/>
      <sz val="11"/>
      <color theme="1"/>
      <name val="Times New Roman"/>
      <family val="1"/>
    </font>
    <font>
      <sz val="13.5"/>
      <color rgb="FF000000"/>
      <name val="Times New Roman"/>
      <family val="1"/>
    </font>
    <font>
      <sz val="13.5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3" fillId="0" borderId="0"/>
    <xf numFmtId="0" fontId="17" fillId="0" borderId="0" applyNumberFormat="0" applyFill="0" applyBorder="0" applyAlignment="0" applyProtection="0"/>
  </cellStyleXfs>
  <cellXfs count="47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0" fillId="0" borderId="0" xfId="1" applyFont="1"/>
    <xf numFmtId="43" fontId="2" fillId="0" borderId="2" xfId="1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43" fontId="2" fillId="0" borderId="2" xfId="1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43" fontId="4" fillId="0" borderId="2" xfId="1" applyFont="1" applyBorder="1"/>
    <xf numFmtId="0" fontId="2" fillId="0" borderId="2" xfId="0" applyFont="1" applyBorder="1"/>
    <xf numFmtId="0" fontId="6" fillId="0" borderId="2" xfId="0" applyFont="1" applyBorder="1"/>
    <xf numFmtId="0" fontId="0" fillId="3" borderId="0" xfId="0" applyFill="1"/>
    <xf numFmtId="43" fontId="0" fillId="0" borderId="0" xfId="0" applyNumberFormat="1"/>
    <xf numFmtId="0" fontId="0" fillId="0" borderId="2" xfId="0" applyBorder="1"/>
    <xf numFmtId="0" fontId="12" fillId="0" borderId="2" xfId="0" applyFont="1" applyBorder="1"/>
    <xf numFmtId="0" fontId="12" fillId="0" borderId="2" xfId="0" applyFont="1" applyBorder="1" applyAlignment="1">
      <alignment wrapText="1"/>
    </xf>
    <xf numFmtId="43" fontId="12" fillId="0" borderId="2" xfId="0" applyNumberFormat="1" applyFont="1" applyBorder="1"/>
    <xf numFmtId="0" fontId="8" fillId="0" borderId="2" xfId="0" applyFont="1" applyBorder="1"/>
    <xf numFmtId="43" fontId="8" fillId="0" borderId="2" xfId="0" applyNumberFormat="1" applyFont="1" applyBorder="1"/>
    <xf numFmtId="43" fontId="2" fillId="0" borderId="0" xfId="0" applyNumberFormat="1" applyFont="1"/>
    <xf numFmtId="43" fontId="12" fillId="0" borderId="2" xfId="1" applyFont="1" applyBorder="1"/>
    <xf numFmtId="43" fontId="8" fillId="0" borderId="2" xfId="1" applyFont="1" applyBorder="1"/>
    <xf numFmtId="0" fontId="2" fillId="0" borderId="2" xfId="0" applyFont="1" applyBorder="1" applyAlignment="1">
      <alignment horizontal="center" wrapText="1"/>
    </xf>
    <xf numFmtId="43" fontId="4" fillId="0" borderId="2" xfId="0" applyNumberFormat="1" applyFont="1" applyBorder="1"/>
    <xf numFmtId="0" fontId="4" fillId="0" borderId="7" xfId="0" applyFont="1" applyBorder="1"/>
    <xf numFmtId="0" fontId="15" fillId="0" borderId="0" xfId="0" applyFont="1"/>
    <xf numFmtId="0" fontId="5" fillId="0" borderId="2" xfId="0" applyFont="1" applyBorder="1"/>
    <xf numFmtId="43" fontId="4" fillId="0" borderId="7" xfId="1" applyFont="1" applyBorder="1"/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10" xfId="0" applyFont="1" applyBorder="1"/>
    <xf numFmtId="0" fontId="4" fillId="0" borderId="0" xfId="0" applyFont="1"/>
    <xf numFmtId="4" fontId="4" fillId="0" borderId="2" xfId="0" applyNumberFormat="1" applyFont="1" applyBorder="1"/>
    <xf numFmtId="4" fontId="2" fillId="0" borderId="2" xfId="0" applyNumberFormat="1" applyFont="1" applyBorder="1"/>
    <xf numFmtId="0" fontId="4" fillId="0" borderId="13" xfId="0" applyFont="1" applyBorder="1"/>
    <xf numFmtId="43" fontId="0" fillId="0" borderId="2" xfId="1" applyFont="1" applyBorder="1"/>
    <xf numFmtId="43" fontId="4" fillId="0" borderId="2" xfId="1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43" fontId="4" fillId="0" borderId="2" xfId="1" applyFont="1" applyBorder="1" applyAlignment="1">
      <alignment horizontal="right"/>
    </xf>
    <xf numFmtId="43" fontId="2" fillId="0" borderId="2" xfId="1" applyFont="1" applyBorder="1" applyAlignment="1">
      <alignment horizontal="right"/>
    </xf>
    <xf numFmtId="0" fontId="2" fillId="0" borderId="8" xfId="0" applyFont="1" applyBorder="1"/>
    <xf numFmtId="0" fontId="2" fillId="0" borderId="9" xfId="0" applyFont="1" applyBorder="1"/>
    <xf numFmtId="0" fontId="4" fillId="0" borderId="11" xfId="0" applyFont="1" applyBorder="1" applyAlignment="1">
      <alignment horizontal="center" wrapText="1"/>
    </xf>
    <xf numFmtId="43" fontId="4" fillId="0" borderId="11" xfId="1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right" wrapText="1"/>
    </xf>
    <xf numFmtId="0" fontId="5" fillId="0" borderId="0" xfId="0" applyFont="1"/>
    <xf numFmtId="0" fontId="4" fillId="3" borderId="2" xfId="0" applyFont="1" applyFill="1" applyBorder="1"/>
    <xf numFmtId="0" fontId="7" fillId="0" borderId="2" xfId="0" applyFont="1" applyBorder="1"/>
    <xf numFmtId="0" fontId="16" fillId="0" borderId="2" xfId="0" applyFont="1" applyBorder="1"/>
    <xf numFmtId="43" fontId="4" fillId="3" borderId="2" xfId="1" applyFont="1" applyFill="1" applyBorder="1"/>
    <xf numFmtId="0" fontId="5" fillId="3" borderId="2" xfId="0" applyFont="1" applyFill="1" applyBorder="1"/>
    <xf numFmtId="43" fontId="4" fillId="0" borderId="0" xfId="1" applyFont="1"/>
    <xf numFmtId="43" fontId="10" fillId="0" borderId="2" xfId="1" applyFont="1" applyBorder="1"/>
    <xf numFmtId="43" fontId="7" fillId="0" borderId="2" xfId="1" applyFont="1" applyBorder="1"/>
    <xf numFmtId="43" fontId="4" fillId="3" borderId="2" xfId="0" applyNumberFormat="1" applyFont="1" applyFill="1" applyBorder="1"/>
    <xf numFmtId="0" fontId="19" fillId="3" borderId="2" xfId="0" applyFont="1" applyFill="1" applyBorder="1" applyAlignment="1">
      <alignment wrapText="1"/>
    </xf>
    <xf numFmtId="0" fontId="19" fillId="3" borderId="2" xfId="1" applyNumberFormat="1" applyFont="1" applyFill="1" applyBorder="1" applyAlignment="1">
      <alignment horizontal="right"/>
    </xf>
    <xf numFmtId="0" fontId="19" fillId="3" borderId="2" xfId="1" applyNumberFormat="1" applyFont="1" applyFill="1" applyBorder="1"/>
    <xf numFmtId="0" fontId="6" fillId="0" borderId="0" xfId="0" applyFont="1"/>
    <xf numFmtId="0" fontId="7" fillId="0" borderId="0" xfId="0" applyFont="1"/>
    <xf numFmtId="43" fontId="5" fillId="0" borderId="2" xfId="0" applyNumberFormat="1" applyFont="1" applyBorder="1"/>
    <xf numFmtId="43" fontId="7" fillId="0" borderId="2" xfId="0" applyNumberFormat="1" applyFont="1" applyBorder="1"/>
    <xf numFmtId="165" fontId="4" fillId="0" borderId="11" xfId="1" applyNumberFormat="1" applyFont="1" applyBorder="1" applyAlignment="1">
      <alignment horizontal="center" wrapText="1"/>
    </xf>
    <xf numFmtId="166" fontId="4" fillId="0" borderId="2" xfId="1" applyNumberFormat="1" applyFont="1" applyBorder="1" applyAlignment="1">
      <alignment horizontal="center" wrapText="1"/>
    </xf>
    <xf numFmtId="0" fontId="4" fillId="0" borderId="11" xfId="0" applyFont="1" applyBorder="1" applyAlignment="1">
      <alignment horizontal="right"/>
    </xf>
    <xf numFmtId="0" fontId="4" fillId="0" borderId="11" xfId="0" applyFont="1" applyBorder="1" applyAlignment="1">
      <alignment horizontal="right" wrapText="1"/>
    </xf>
    <xf numFmtId="0" fontId="5" fillId="0" borderId="7" xfId="0" applyFont="1" applyBorder="1"/>
    <xf numFmtId="0" fontId="20" fillId="0" borderId="0" xfId="0" applyFont="1"/>
    <xf numFmtId="0" fontId="7" fillId="0" borderId="2" xfId="0" applyFont="1" applyBorder="1" applyAlignment="1">
      <alignment wrapText="1"/>
    </xf>
    <xf numFmtId="0" fontId="7" fillId="3" borderId="2" xfId="0" applyFont="1" applyFill="1" applyBorder="1"/>
    <xf numFmtId="43" fontId="0" fillId="0" borderId="0" xfId="1" applyFont="1" applyBorder="1"/>
    <xf numFmtId="43" fontId="22" fillId="0" borderId="2" xfId="0" applyNumberFormat="1" applyFont="1" applyBorder="1"/>
    <xf numFmtId="43" fontId="2" fillId="0" borderId="0" xfId="1" applyFont="1"/>
    <xf numFmtId="43" fontId="2" fillId="0" borderId="0" xfId="1" applyFont="1" applyBorder="1"/>
    <xf numFmtId="43" fontId="4" fillId="0" borderId="0" xfId="1" applyFont="1" applyBorder="1" applyAlignment="1">
      <alignment horizontal="center" wrapText="1"/>
    </xf>
    <xf numFmtId="43" fontId="4" fillId="0" borderId="0" xfId="1" applyFont="1" applyBorder="1"/>
    <xf numFmtId="43" fontId="2" fillId="0" borderId="0" xfId="1" applyFont="1" applyBorder="1" applyAlignment="1">
      <alignment horizontal="center" wrapText="1"/>
    </xf>
    <xf numFmtId="43" fontId="5" fillId="0" borderId="0" xfId="0" applyNumberFormat="1" applyFont="1"/>
    <xf numFmtId="43" fontId="7" fillId="0" borderId="0" xfId="0" applyNumberFormat="1" applyFont="1"/>
    <xf numFmtId="0" fontId="24" fillId="0" borderId="2" xfId="0" applyFont="1" applyBorder="1"/>
    <xf numFmtId="0" fontId="25" fillId="0" borderId="0" xfId="0" applyFont="1"/>
    <xf numFmtId="0" fontId="8" fillId="0" borderId="0" xfId="0" applyFont="1"/>
    <xf numFmtId="0" fontId="8" fillId="0" borderId="0" xfId="1" applyNumberFormat="1" applyFont="1"/>
    <xf numFmtId="0" fontId="26" fillId="3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2" xfId="1" applyNumberFormat="1" applyFont="1" applyFill="1" applyBorder="1" applyAlignment="1">
      <alignment horizontal="center" wrapText="1"/>
    </xf>
    <xf numFmtId="43" fontId="8" fillId="0" borderId="2" xfId="1" applyFont="1" applyBorder="1" applyAlignment="1">
      <alignment horizontal="center" wrapText="1"/>
    </xf>
    <xf numFmtId="43" fontId="26" fillId="3" borderId="2" xfId="1" applyFont="1" applyFill="1" applyBorder="1" applyAlignment="1">
      <alignment horizontal="center" wrapText="1"/>
    </xf>
    <xf numFmtId="0" fontId="8" fillId="0" borderId="2" xfId="1" applyNumberFormat="1" applyFont="1" applyBorder="1"/>
    <xf numFmtId="0" fontId="21" fillId="0" borderId="2" xfId="0" applyFont="1" applyBorder="1"/>
    <xf numFmtId="43" fontId="26" fillId="3" borderId="2" xfId="1" applyFont="1" applyFill="1" applyBorder="1"/>
    <xf numFmtId="0" fontId="12" fillId="0" borderId="2" xfId="0" applyFont="1" applyBorder="1" applyAlignment="1">
      <alignment horizontal="center"/>
    </xf>
    <xf numFmtId="0" fontId="12" fillId="0" borderId="2" xfId="1" applyNumberFormat="1" applyFont="1" applyBorder="1"/>
    <xf numFmtId="43" fontId="27" fillId="3" borderId="2" xfId="1" applyFont="1" applyFill="1" applyBorder="1"/>
    <xf numFmtId="0" fontId="12" fillId="3" borderId="2" xfId="0" applyFont="1" applyFill="1" applyBorder="1" applyAlignment="1">
      <alignment horizontal="center"/>
    </xf>
    <xf numFmtId="0" fontId="12" fillId="3" borderId="2" xfId="1" applyNumberFormat="1" applyFont="1" applyFill="1" applyBorder="1"/>
    <xf numFmtId="0" fontId="12" fillId="3" borderId="2" xfId="0" applyFont="1" applyFill="1" applyBorder="1"/>
    <xf numFmtId="43" fontId="28" fillId="3" borderId="0" xfId="1" applyFont="1" applyFill="1"/>
    <xf numFmtId="43" fontId="28" fillId="3" borderId="2" xfId="1" applyFont="1" applyFill="1" applyBorder="1"/>
    <xf numFmtId="0" fontId="12" fillId="3" borderId="2" xfId="0" applyFont="1" applyFill="1" applyBorder="1" applyAlignment="1">
      <alignment horizontal="left"/>
    </xf>
    <xf numFmtId="43" fontId="12" fillId="3" borderId="2" xfId="1" applyFont="1" applyFill="1" applyBorder="1"/>
    <xf numFmtId="0" fontId="19" fillId="0" borderId="2" xfId="1" applyNumberFormat="1" applyFont="1" applyBorder="1"/>
    <xf numFmtId="0" fontId="19" fillId="0" borderId="2" xfId="0" applyFont="1" applyBorder="1"/>
    <xf numFmtId="43" fontId="19" fillId="0" borderId="2" xfId="1" applyFont="1" applyBorder="1"/>
    <xf numFmtId="0" fontId="12" fillId="3" borderId="2" xfId="0" applyFont="1" applyFill="1" applyBorder="1" applyAlignment="1">
      <alignment wrapText="1"/>
    </xf>
    <xf numFmtId="43" fontId="19" fillId="3" borderId="2" xfId="1" applyFont="1" applyFill="1" applyBorder="1"/>
    <xf numFmtId="0" fontId="28" fillId="3" borderId="2" xfId="0" applyFont="1" applyFill="1" applyBorder="1" applyAlignment="1">
      <alignment horizontal="center"/>
    </xf>
    <xf numFmtId="0" fontId="28" fillId="3" borderId="2" xfId="1" applyNumberFormat="1" applyFont="1" applyFill="1" applyBorder="1"/>
    <xf numFmtId="0" fontId="28" fillId="3" borderId="2" xfId="0" applyFont="1" applyFill="1" applyBorder="1"/>
    <xf numFmtId="0" fontId="19" fillId="3" borderId="2" xfId="0" applyFont="1" applyFill="1" applyBorder="1"/>
    <xf numFmtId="0" fontId="28" fillId="0" borderId="2" xfId="0" applyFont="1" applyBorder="1"/>
    <xf numFmtId="164" fontId="28" fillId="0" borderId="2" xfId="2" applyFont="1" applyBorder="1"/>
    <xf numFmtId="0" fontId="29" fillId="0" borderId="2" xfId="0" applyFont="1" applyBorder="1"/>
    <xf numFmtId="164" fontId="29" fillId="0" borderId="2" xfId="2" applyFont="1" applyBorder="1"/>
    <xf numFmtId="4" fontId="26" fillId="3" borderId="2" xfId="0" applyNumberFormat="1" applyFont="1" applyFill="1" applyBorder="1"/>
    <xf numFmtId="43" fontId="29" fillId="0" borderId="2" xfId="0" applyNumberFormat="1" applyFont="1" applyBorder="1"/>
    <xf numFmtId="0" fontId="28" fillId="0" borderId="2" xfId="1" applyNumberFormat="1" applyFont="1" applyFill="1" applyBorder="1"/>
    <xf numFmtId="43" fontId="29" fillId="0" borderId="2" xfId="1" applyFont="1" applyFill="1" applyBorder="1"/>
    <xf numFmtId="43" fontId="28" fillId="0" borderId="2" xfId="0" applyNumberFormat="1" applyFont="1" applyBorder="1"/>
    <xf numFmtId="4" fontId="27" fillId="3" borderId="2" xfId="0" applyNumberFormat="1" applyFont="1" applyFill="1" applyBorder="1"/>
    <xf numFmtId="0" fontId="8" fillId="0" borderId="2" xfId="0" applyFont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43" fontId="29" fillId="0" borderId="2" xfId="1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/>
    </xf>
    <xf numFmtId="0" fontId="28" fillId="0" borderId="2" xfId="1" applyNumberFormat="1" applyFont="1" applyBorder="1"/>
    <xf numFmtId="43" fontId="28" fillId="0" borderId="2" xfId="1" applyFont="1" applyBorder="1"/>
    <xf numFmtId="43" fontId="19" fillId="0" borderId="2" xfId="1" applyFont="1" applyBorder="1" applyAlignment="1">
      <alignment vertical="center" wrapText="1"/>
    </xf>
    <xf numFmtId="43" fontId="27" fillId="3" borderId="2" xfId="1" applyFont="1" applyFill="1" applyBorder="1" applyAlignment="1">
      <alignment vertical="center" wrapText="1"/>
    </xf>
    <xf numFmtId="0" fontId="19" fillId="0" borderId="2" xfId="1" applyNumberFormat="1" applyFont="1" applyBorder="1" applyAlignment="1">
      <alignment horizontal="right"/>
    </xf>
    <xf numFmtId="0" fontId="19" fillId="0" borderId="2" xfId="0" applyFont="1" applyBorder="1" applyAlignment="1">
      <alignment wrapText="1"/>
    </xf>
    <xf numFmtId="43" fontId="19" fillId="3" borderId="2" xfId="1" applyFont="1" applyFill="1" applyBorder="1" applyAlignment="1">
      <alignment vertical="center" wrapText="1"/>
    </xf>
    <xf numFmtId="0" fontId="28" fillId="3" borderId="2" xfId="0" applyFont="1" applyFill="1" applyBorder="1" applyAlignment="1">
      <alignment wrapText="1"/>
    </xf>
    <xf numFmtId="0" fontId="30" fillId="3" borderId="2" xfId="0" applyFont="1" applyFill="1" applyBorder="1"/>
    <xf numFmtId="43" fontId="30" fillId="3" borderId="2" xfId="1" applyFont="1" applyFill="1" applyBorder="1" applyAlignment="1">
      <alignment vertical="center" wrapText="1"/>
    </xf>
    <xf numFmtId="0" fontId="31" fillId="0" borderId="2" xfId="0" applyFont="1" applyBorder="1" applyAlignment="1">
      <alignment horizontal="center"/>
    </xf>
    <xf numFmtId="0" fontId="12" fillId="0" borderId="2" xfId="0" applyFont="1" applyBorder="1" applyAlignment="1">
      <alignment vertical="center"/>
    </xf>
    <xf numFmtId="43" fontId="12" fillId="3" borderId="2" xfId="1" applyFont="1" applyFill="1" applyBorder="1" applyAlignment="1">
      <alignment vertical="center" wrapText="1"/>
    </xf>
    <xf numFmtId="43" fontId="12" fillId="0" borderId="2" xfId="1" applyFont="1" applyBorder="1" applyAlignment="1">
      <alignment vertical="center" wrapText="1"/>
    </xf>
    <xf numFmtId="0" fontId="8" fillId="3" borderId="2" xfId="0" applyFont="1" applyFill="1" applyBorder="1"/>
    <xf numFmtId="43" fontId="8" fillId="3" borderId="2" xfId="1" applyFont="1" applyFill="1" applyBorder="1"/>
    <xf numFmtId="0" fontId="21" fillId="3" borderId="2" xfId="0" applyFont="1" applyFill="1" applyBorder="1" applyAlignment="1">
      <alignment horizontal="center"/>
    </xf>
    <xf numFmtId="0" fontId="28" fillId="3" borderId="2" xfId="0" applyFont="1" applyFill="1" applyBorder="1" applyAlignment="1">
      <alignment horizontal="left" wrapText="1"/>
    </xf>
    <xf numFmtId="0" fontId="28" fillId="3" borderId="2" xfId="0" applyFont="1" applyFill="1" applyBorder="1" applyAlignment="1">
      <alignment horizontal="center" wrapText="1"/>
    </xf>
    <xf numFmtId="43" fontId="28" fillId="3" borderId="7" xfId="0" applyNumberFormat="1" applyFont="1" applyFill="1" applyBorder="1" applyAlignment="1">
      <alignment horizontal="left" wrapText="1"/>
    </xf>
    <xf numFmtId="0" fontId="8" fillId="3" borderId="2" xfId="1" applyNumberFormat="1" applyFont="1" applyFill="1" applyBorder="1"/>
    <xf numFmtId="0" fontId="28" fillId="0" borderId="2" xfId="0" applyFont="1" applyBorder="1" applyAlignment="1">
      <alignment wrapText="1"/>
    </xf>
    <xf numFmtId="0" fontId="28" fillId="0" borderId="2" xfId="0" applyFont="1" applyBorder="1" applyAlignment="1">
      <alignment horizontal="left" wrapText="1"/>
    </xf>
    <xf numFmtId="0" fontId="0" fillId="0" borderId="0" xfId="0" applyAlignment="1">
      <alignment wrapText="1"/>
    </xf>
    <xf numFmtId="43" fontId="25" fillId="0" borderId="0" xfId="0" applyNumberFormat="1" applyFont="1"/>
    <xf numFmtId="0" fontId="14" fillId="0" borderId="2" xfId="0" applyFont="1" applyBorder="1" applyAlignment="1">
      <alignment wrapText="1"/>
    </xf>
    <xf numFmtId="0" fontId="0" fillId="3" borderId="0" xfId="0" applyFill="1" applyAlignment="1">
      <alignment wrapText="1"/>
    </xf>
    <xf numFmtId="0" fontId="29" fillId="0" borderId="2" xfId="0" applyFont="1" applyBorder="1" applyAlignment="1">
      <alignment horizontal="center" wrapText="1"/>
    </xf>
    <xf numFmtId="0" fontId="32" fillId="0" borderId="2" xfId="0" applyFont="1" applyBorder="1" applyAlignment="1">
      <alignment horizontal="center" vertical="center" wrapText="1"/>
    </xf>
    <xf numFmtId="43" fontId="32" fillId="0" borderId="2" xfId="0" applyNumberFormat="1" applyFont="1" applyBorder="1" applyAlignment="1">
      <alignment vertical="center" wrapText="1"/>
    </xf>
    <xf numFmtId="43" fontId="32" fillId="0" borderId="2" xfId="0" applyNumberFormat="1" applyFont="1" applyBorder="1" applyAlignment="1">
      <alignment horizontal="center" vertical="center" wrapText="1"/>
    </xf>
    <xf numFmtId="0" fontId="5" fillId="0" borderId="2" xfId="1" applyNumberFormat="1" applyFont="1" applyBorder="1" applyAlignment="1">
      <alignment wrapText="1"/>
    </xf>
    <xf numFmtId="0" fontId="32" fillId="3" borderId="2" xfId="0" applyFont="1" applyFill="1" applyBorder="1" applyAlignment="1">
      <alignment horizontal="center" vertical="center" wrapText="1"/>
    </xf>
    <xf numFmtId="0" fontId="32" fillId="3" borderId="2" xfId="0" applyFont="1" applyFill="1" applyBorder="1" applyAlignment="1">
      <alignment horizontal="center" wrapText="1"/>
    </xf>
    <xf numFmtId="164" fontId="32" fillId="3" borderId="2" xfId="0" applyNumberFormat="1" applyFont="1" applyFill="1" applyBorder="1" applyAlignment="1">
      <alignment wrapText="1"/>
    </xf>
    <xf numFmtId="164" fontId="32" fillId="3" borderId="2" xfId="0" applyNumberFormat="1" applyFont="1" applyFill="1" applyBorder="1" applyAlignment="1">
      <alignment horizontal="right" wrapText="1"/>
    </xf>
    <xf numFmtId="0" fontId="5" fillId="3" borderId="2" xfId="1" applyNumberFormat="1" applyFont="1" applyFill="1" applyBorder="1" applyAlignment="1">
      <alignment wrapText="1"/>
    </xf>
    <xf numFmtId="43" fontId="2" fillId="0" borderId="17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wrapText="1"/>
    </xf>
    <xf numFmtId="0" fontId="14" fillId="3" borderId="8" xfId="0" applyFont="1" applyFill="1" applyBorder="1" applyAlignment="1">
      <alignment wrapText="1"/>
    </xf>
    <xf numFmtId="0" fontId="11" fillId="3" borderId="8" xfId="0" applyFont="1" applyFill="1" applyBorder="1" applyAlignment="1">
      <alignment wrapText="1"/>
    </xf>
    <xf numFmtId="0" fontId="4" fillId="3" borderId="0" xfId="0" applyFont="1" applyFill="1"/>
    <xf numFmtId="43" fontId="4" fillId="3" borderId="0" xfId="0" applyNumberFormat="1" applyFont="1" applyFill="1"/>
    <xf numFmtId="43" fontId="4" fillId="3" borderId="0" xfId="1" applyFont="1" applyFill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43" fontId="5" fillId="3" borderId="0" xfId="1" applyFont="1" applyFill="1"/>
    <xf numFmtId="0" fontId="5" fillId="3" borderId="0" xfId="0" applyFont="1" applyFill="1"/>
    <xf numFmtId="0" fontId="2" fillId="3" borderId="2" xfId="0" applyFont="1" applyFill="1" applyBorder="1"/>
    <xf numFmtId="43" fontId="2" fillId="3" borderId="2" xfId="1" applyFont="1" applyFill="1" applyBorder="1" applyAlignment="1">
      <alignment horizontal="center" wrapText="1"/>
    </xf>
    <xf numFmtId="4" fontId="4" fillId="3" borderId="2" xfId="0" applyNumberFormat="1" applyFont="1" applyFill="1" applyBorder="1"/>
    <xf numFmtId="4" fontId="2" fillId="3" borderId="2" xfId="0" applyNumberFormat="1" applyFont="1" applyFill="1" applyBorder="1"/>
    <xf numFmtId="43" fontId="2" fillId="3" borderId="2" xfId="1" applyFont="1" applyFill="1" applyBorder="1"/>
    <xf numFmtId="4" fontId="4" fillId="3" borderId="0" xfId="0" applyNumberFormat="1" applyFont="1" applyFill="1"/>
    <xf numFmtId="43" fontId="4" fillId="0" borderId="7" xfId="0" applyNumberFormat="1" applyFont="1" applyBorder="1"/>
    <xf numFmtId="0" fontId="7" fillId="3" borderId="0" xfId="0" applyFont="1" applyFill="1" applyAlignment="1">
      <alignment horizontal="center"/>
    </xf>
    <xf numFmtId="43" fontId="5" fillId="3" borderId="0" xfId="1" applyFont="1" applyFill="1" applyBorder="1"/>
    <xf numFmtId="43" fontId="7" fillId="3" borderId="0" xfId="1" applyFont="1" applyFill="1" applyBorder="1"/>
    <xf numFmtId="0" fontId="7" fillId="3" borderId="2" xfId="0" applyFont="1" applyFill="1" applyBorder="1" applyAlignment="1">
      <alignment horizontal="center"/>
    </xf>
    <xf numFmtId="43" fontId="5" fillId="3" borderId="2" xfId="1" applyFont="1" applyFill="1" applyBorder="1"/>
    <xf numFmtId="43" fontId="7" fillId="3" borderId="2" xfId="1" applyFont="1" applyFill="1" applyBorder="1"/>
    <xf numFmtId="0" fontId="5" fillId="3" borderId="2" xfId="0" applyFont="1" applyFill="1" applyBorder="1" applyAlignment="1">
      <alignment wrapText="1"/>
    </xf>
    <xf numFmtId="43" fontId="0" fillId="0" borderId="0" xfId="0" applyNumberFormat="1" applyAlignment="1">
      <alignment wrapText="1"/>
    </xf>
    <xf numFmtId="0" fontId="12" fillId="0" borderId="0" xfId="0" applyFont="1"/>
    <xf numFmtId="0" fontId="13" fillId="4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/>
    </xf>
    <xf numFmtId="43" fontId="8" fillId="4" borderId="2" xfId="1" applyFont="1" applyFill="1" applyBorder="1" applyAlignment="1">
      <alignment horizontal="center" wrapText="1"/>
    </xf>
    <xf numFmtId="43" fontId="26" fillId="4" borderId="2" xfId="1" applyFont="1" applyFill="1" applyBorder="1" applyAlignment="1">
      <alignment horizontal="center" wrapText="1"/>
    </xf>
    <xf numFmtId="43" fontId="14" fillId="0" borderId="8" xfId="1" applyFont="1" applyBorder="1" applyAlignment="1">
      <alignment wrapText="1"/>
    </xf>
    <xf numFmtId="43" fontId="11" fillId="3" borderId="8" xfId="1" applyFont="1" applyFill="1" applyBorder="1" applyAlignment="1">
      <alignment wrapText="1"/>
    </xf>
    <xf numFmtId="43" fontId="0" fillId="3" borderId="0" xfId="0" applyNumberFormat="1" applyFill="1" applyAlignment="1">
      <alignment wrapText="1"/>
    </xf>
    <xf numFmtId="43" fontId="28" fillId="3" borderId="2" xfId="1" applyFont="1" applyFill="1" applyBorder="1" applyAlignment="1">
      <alignment vertical="center" wrapText="1"/>
    </xf>
    <xf numFmtId="0" fontId="4" fillId="3" borderId="7" xfId="0" applyFont="1" applyFill="1" applyBorder="1"/>
    <xf numFmtId="0" fontId="2" fillId="3" borderId="4" xfId="0" applyFont="1" applyFill="1" applyBorder="1"/>
    <xf numFmtId="43" fontId="2" fillId="3" borderId="2" xfId="0" applyNumberFormat="1" applyFont="1" applyFill="1" applyBorder="1"/>
    <xf numFmtId="164" fontId="0" fillId="0" borderId="0" xfId="0" applyNumberFormat="1"/>
    <xf numFmtId="0" fontId="30" fillId="0" borderId="2" xfId="0" applyFont="1" applyBorder="1"/>
    <xf numFmtId="0" fontId="29" fillId="3" borderId="2" xfId="0" applyFont="1" applyFill="1" applyBorder="1"/>
    <xf numFmtId="43" fontId="29" fillId="3" borderId="2" xfId="1" applyFont="1" applyFill="1" applyBorder="1"/>
    <xf numFmtId="43" fontId="8" fillId="3" borderId="2" xfId="1" applyFont="1" applyFill="1" applyBorder="1" applyAlignment="1">
      <alignment vertical="center" wrapText="1"/>
    </xf>
    <xf numFmtId="0" fontId="28" fillId="3" borderId="7" xfId="1" applyNumberFormat="1" applyFont="1" applyFill="1" applyBorder="1"/>
    <xf numFmtId="0" fontId="29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vertical="center" wrapText="1"/>
    </xf>
    <xf numFmtId="43" fontId="29" fillId="0" borderId="2" xfId="0" applyNumberFormat="1" applyFont="1" applyBorder="1" applyAlignment="1">
      <alignment horizontal="center" vertical="center" wrapText="1"/>
    </xf>
    <xf numFmtId="43" fontId="32" fillId="0" borderId="2" xfId="1" applyFont="1" applyFill="1" applyBorder="1" applyAlignment="1">
      <alignment wrapText="1"/>
    </xf>
    <xf numFmtId="0" fontId="33" fillId="0" borderId="2" xfId="0" applyFont="1" applyBorder="1" applyAlignment="1">
      <alignment wrapText="1"/>
    </xf>
    <xf numFmtId="43" fontId="34" fillId="0" borderId="2" xfId="0" applyNumberFormat="1" applyFont="1" applyBorder="1" applyAlignment="1">
      <alignment vertical="center" wrapText="1"/>
    </xf>
    <xf numFmtId="0" fontId="28" fillId="0" borderId="2" xfId="0" applyFont="1" applyBorder="1" applyAlignment="1">
      <alignment vertical="center" wrapText="1"/>
    </xf>
    <xf numFmtId="0" fontId="33" fillId="0" borderId="2" xfId="0" applyFont="1" applyBorder="1" applyAlignment="1">
      <alignment vertical="center" wrapText="1"/>
    </xf>
    <xf numFmtId="0" fontId="28" fillId="0" borderId="2" xfId="0" applyFont="1" applyBorder="1" applyAlignment="1">
      <alignment horizontal="left" vertical="center" wrapText="1"/>
    </xf>
    <xf numFmtId="43" fontId="35" fillId="0" borderId="2" xfId="0" applyNumberFormat="1" applyFont="1" applyBorder="1" applyAlignment="1">
      <alignment horizontal="center" vertical="center" wrapText="1"/>
    </xf>
    <xf numFmtId="43" fontId="35" fillId="3" borderId="2" xfId="0" applyNumberFormat="1" applyFont="1" applyFill="1" applyBorder="1" applyAlignment="1">
      <alignment horizontal="center" vertical="center" wrapText="1"/>
    </xf>
    <xf numFmtId="43" fontId="29" fillId="3" borderId="2" xfId="0" applyNumberFormat="1" applyFont="1" applyFill="1" applyBorder="1" applyAlignment="1">
      <alignment horizontal="center" vertical="center" wrapText="1"/>
    </xf>
    <xf numFmtId="43" fontId="28" fillId="0" borderId="2" xfId="0" applyNumberFormat="1" applyFont="1" applyBorder="1" applyAlignment="1">
      <alignment horizontal="center" vertical="center" wrapText="1"/>
    </xf>
    <xf numFmtId="43" fontId="34" fillId="0" borderId="2" xfId="0" applyNumberFormat="1" applyFont="1" applyBorder="1" applyAlignment="1">
      <alignment horizontal="center" vertical="center" wrapText="1"/>
    </xf>
    <xf numFmtId="43" fontId="32" fillId="0" borderId="2" xfId="0" applyNumberFormat="1" applyFont="1" applyBorder="1" applyAlignment="1">
      <alignment horizontal="center" wrapText="1"/>
    </xf>
    <xf numFmtId="43" fontId="32" fillId="3" borderId="2" xfId="0" applyNumberFormat="1" applyFont="1" applyFill="1" applyBorder="1" applyAlignment="1">
      <alignment horizontal="center" wrapText="1"/>
    </xf>
    <xf numFmtId="43" fontId="34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4" fontId="5" fillId="0" borderId="2" xfId="1" applyNumberFormat="1" applyFont="1" applyBorder="1" applyAlignment="1">
      <alignment wrapText="1"/>
    </xf>
    <xf numFmtId="0" fontId="28" fillId="3" borderId="2" xfId="0" applyFont="1" applyFill="1" applyBorder="1" applyAlignment="1">
      <alignment vertical="center" wrapText="1"/>
    </xf>
    <xf numFmtId="43" fontId="32" fillId="3" borderId="2" xfId="0" applyNumberFormat="1" applyFont="1" applyFill="1" applyBorder="1" applyAlignment="1">
      <alignment horizontal="center" vertical="center" wrapText="1"/>
    </xf>
    <xf numFmtId="0" fontId="33" fillId="3" borderId="2" xfId="0" applyFont="1" applyFill="1" applyBorder="1" applyAlignment="1">
      <alignment horizontal="left" vertical="center" wrapText="1"/>
    </xf>
    <xf numFmtId="0" fontId="35" fillId="3" borderId="2" xfId="0" applyFont="1" applyFill="1" applyBorder="1" applyAlignment="1">
      <alignment horizontal="center" vertical="center" wrapText="1"/>
    </xf>
    <xf numFmtId="0" fontId="35" fillId="3" borderId="2" xfId="0" applyFont="1" applyFill="1" applyBorder="1" applyAlignment="1">
      <alignment vertical="center" wrapText="1"/>
    </xf>
    <xf numFmtId="43" fontId="34" fillId="3" borderId="2" xfId="0" applyNumberFormat="1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vertical="center" wrapText="1"/>
    </xf>
    <xf numFmtId="43" fontId="28" fillId="3" borderId="2" xfId="0" applyNumberFormat="1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left" vertical="center" wrapText="1"/>
    </xf>
    <xf numFmtId="43" fontId="32" fillId="3" borderId="2" xfId="0" applyNumberFormat="1" applyFont="1" applyFill="1" applyBorder="1" applyAlignment="1">
      <alignment vertical="center" wrapText="1"/>
    </xf>
    <xf numFmtId="0" fontId="33" fillId="3" borderId="2" xfId="0" applyFont="1" applyFill="1" applyBorder="1" applyAlignment="1">
      <alignment wrapText="1"/>
    </xf>
    <xf numFmtId="0" fontId="28" fillId="3" borderId="2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left" vertical="center" wrapText="1"/>
    </xf>
    <xf numFmtId="0" fontId="0" fillId="3" borderId="1" xfId="0" applyFill="1" applyBorder="1"/>
    <xf numFmtId="0" fontId="36" fillId="0" borderId="2" xfId="0" applyFont="1" applyBorder="1" applyAlignment="1">
      <alignment vertical="center" wrapText="1"/>
    </xf>
    <xf numFmtId="43" fontId="33" fillId="0" borderId="2" xfId="0" applyNumberFormat="1" applyFont="1" applyBorder="1" applyAlignment="1">
      <alignment vertical="center" wrapText="1"/>
    </xf>
    <xf numFmtId="43" fontId="28" fillId="0" borderId="2" xfId="0" applyNumberFormat="1" applyFont="1" applyBorder="1" applyAlignment="1">
      <alignment vertical="center" wrapText="1"/>
    </xf>
    <xf numFmtId="43" fontId="35" fillId="3" borderId="2" xfId="0" applyNumberFormat="1" applyFont="1" applyFill="1" applyBorder="1" applyAlignment="1">
      <alignment wrapText="1"/>
    </xf>
    <xf numFmtId="43" fontId="33" fillId="0" borderId="2" xfId="0" applyNumberFormat="1" applyFont="1" applyBorder="1" applyAlignment="1">
      <alignment horizontal="center" vertical="center" wrapText="1"/>
    </xf>
    <xf numFmtId="0" fontId="5" fillId="0" borderId="2" xfId="1" applyNumberFormat="1" applyFont="1" applyBorder="1" applyAlignment="1">
      <alignment vertical="center" wrapText="1"/>
    </xf>
    <xf numFmtId="43" fontId="35" fillId="3" borderId="2" xfId="0" applyNumberFormat="1" applyFont="1" applyFill="1" applyBorder="1" applyAlignment="1">
      <alignment vertical="center" wrapText="1"/>
    </xf>
    <xf numFmtId="43" fontId="29" fillId="0" borderId="2" xfId="0" applyNumberFormat="1" applyFont="1" applyBorder="1" applyAlignment="1">
      <alignment wrapText="1"/>
    </xf>
    <xf numFmtId="43" fontId="29" fillId="0" borderId="2" xfId="0" applyNumberFormat="1" applyFont="1" applyBorder="1" applyAlignment="1">
      <alignment vertical="center" wrapText="1"/>
    </xf>
    <xf numFmtId="43" fontId="32" fillId="0" borderId="2" xfId="0" applyNumberFormat="1" applyFont="1" applyBorder="1" applyAlignment="1">
      <alignment wrapText="1"/>
    </xf>
    <xf numFmtId="0" fontId="29" fillId="0" borderId="2" xfId="0" applyFont="1" applyBorder="1" applyAlignment="1">
      <alignment horizontal="left" vertical="center" wrapText="1"/>
    </xf>
    <xf numFmtId="43" fontId="37" fillId="0" borderId="0" xfId="1" applyFont="1" applyFill="1" applyBorder="1" applyAlignment="1">
      <alignment wrapText="1"/>
    </xf>
    <xf numFmtId="0" fontId="14" fillId="0" borderId="0" xfId="0" applyFont="1"/>
    <xf numFmtId="0" fontId="14" fillId="0" borderId="0" xfId="1" applyNumberFormat="1" applyFont="1" applyBorder="1"/>
    <xf numFmtId="0" fontId="16" fillId="0" borderId="0" xfId="0" applyFont="1"/>
    <xf numFmtId="4" fontId="0" fillId="0" borderId="0" xfId="0" applyNumberFormat="1" applyAlignment="1">
      <alignment wrapText="1"/>
    </xf>
    <xf numFmtId="0" fontId="25" fillId="0" borderId="0" xfId="1" applyNumberFormat="1" applyFont="1" applyBorder="1"/>
    <xf numFmtId="164" fontId="14" fillId="0" borderId="0" xfId="0" applyNumberFormat="1" applyFont="1"/>
    <xf numFmtId="43" fontId="32" fillId="0" borderId="2" xfId="1" applyFont="1" applyBorder="1" applyAlignment="1">
      <alignment wrapText="1"/>
    </xf>
    <xf numFmtId="43" fontId="32" fillId="0" borderId="2" xfId="1" applyFont="1" applyBorder="1" applyAlignment="1">
      <alignment vertical="center" wrapText="1"/>
    </xf>
    <xf numFmtId="43" fontId="32" fillId="0" borderId="2" xfId="1" applyFont="1" applyBorder="1" applyAlignment="1">
      <alignment horizontal="center" vertical="center" wrapText="1"/>
    </xf>
    <xf numFmtId="0" fontId="5" fillId="0" borderId="2" xfId="1" applyNumberFormat="1" applyFont="1" applyBorder="1" applyAlignment="1">
      <alignment horizontal="right" wrapText="1"/>
    </xf>
    <xf numFmtId="0" fontId="38" fillId="3" borderId="2" xfId="0" applyFont="1" applyFill="1" applyBorder="1" applyAlignment="1">
      <alignment wrapText="1"/>
    </xf>
    <xf numFmtId="43" fontId="38" fillId="3" borderId="2" xfId="0" applyNumberFormat="1" applyFont="1" applyFill="1" applyBorder="1" applyAlignment="1">
      <alignment horizontal="center"/>
    </xf>
    <xf numFmtId="0" fontId="38" fillId="3" borderId="2" xfId="0" applyFont="1" applyFill="1" applyBorder="1" applyAlignment="1">
      <alignment horizontal="center" wrapText="1"/>
    </xf>
    <xf numFmtId="164" fontId="38" fillId="3" borderId="2" xfId="0" applyNumberFormat="1" applyFont="1" applyFill="1" applyBorder="1" applyAlignment="1">
      <alignment horizontal="right"/>
    </xf>
    <xf numFmtId="0" fontId="39" fillId="0" borderId="0" xfId="0" applyFont="1"/>
    <xf numFmtId="0" fontId="38" fillId="3" borderId="2" xfId="0" applyFont="1" applyFill="1" applyBorder="1" applyAlignment="1">
      <alignment horizontal="center" vertical="center"/>
    </xf>
    <xf numFmtId="0" fontId="28" fillId="0" borderId="0" xfId="0" applyFont="1"/>
    <xf numFmtId="43" fontId="38" fillId="3" borderId="7" xfId="0" applyNumberFormat="1" applyFont="1" applyFill="1" applyBorder="1" applyAlignment="1">
      <alignment horizontal="left" wrapText="1"/>
    </xf>
    <xf numFmtId="0" fontId="38" fillId="3" borderId="2" xfId="0" applyFont="1" applyFill="1" applyBorder="1" applyAlignment="1">
      <alignment horizontal="left" wrapText="1"/>
    </xf>
    <xf numFmtId="0" fontId="5" fillId="3" borderId="7" xfId="0" applyFont="1" applyFill="1" applyBorder="1"/>
    <xf numFmtId="43" fontId="4" fillId="3" borderId="7" xfId="0" applyNumberFormat="1" applyFont="1" applyFill="1" applyBorder="1"/>
    <xf numFmtId="0" fontId="4" fillId="3" borderId="4" xfId="0" applyFont="1" applyFill="1" applyBorder="1"/>
    <xf numFmtId="0" fontId="2" fillId="3" borderId="5" xfId="0" applyFont="1" applyFill="1" applyBorder="1"/>
    <xf numFmtId="4" fontId="2" fillId="3" borderId="5" xfId="0" applyNumberFormat="1" applyFont="1" applyFill="1" applyBorder="1"/>
    <xf numFmtId="0" fontId="38" fillId="3" borderId="11" xfId="0" applyFont="1" applyFill="1" applyBorder="1" applyAlignment="1">
      <alignment wrapText="1"/>
    </xf>
    <xf numFmtId="43" fontId="5" fillId="0" borderId="0" xfId="1" applyFont="1"/>
    <xf numFmtId="43" fontId="2" fillId="3" borderId="11" xfId="0" applyNumberFormat="1" applyFont="1" applyFill="1" applyBorder="1"/>
    <xf numFmtId="43" fontId="7" fillId="3" borderId="0" xfId="1" applyFont="1" applyFill="1"/>
    <xf numFmtId="43" fontId="4" fillId="3" borderId="8" xfId="0" applyNumberFormat="1" applyFont="1" applyFill="1" applyBorder="1"/>
    <xf numFmtId="43" fontId="2" fillId="3" borderId="8" xfId="0" applyNumberFormat="1" applyFont="1" applyFill="1" applyBorder="1"/>
    <xf numFmtId="43" fontId="5" fillId="3" borderId="0" xfId="0" applyNumberFormat="1" applyFont="1" applyFill="1"/>
    <xf numFmtId="0" fontId="4" fillId="3" borderId="13" xfId="0" applyFont="1" applyFill="1" applyBorder="1"/>
    <xf numFmtId="0" fontId="4" fillId="3" borderId="10" xfId="0" applyFont="1" applyFill="1" applyBorder="1"/>
    <xf numFmtId="0" fontId="7" fillId="3" borderId="7" xfId="0" applyFont="1" applyFill="1" applyBorder="1"/>
    <xf numFmtId="0" fontId="2" fillId="3" borderId="16" xfId="0" applyFont="1" applyFill="1" applyBorder="1"/>
    <xf numFmtId="0" fontId="2" fillId="3" borderId="15" xfId="0" applyFont="1" applyFill="1" applyBorder="1"/>
    <xf numFmtId="43" fontId="2" fillId="3" borderId="6" xfId="0" applyNumberFormat="1" applyFont="1" applyFill="1" applyBorder="1"/>
    <xf numFmtId="43" fontId="2" fillId="3" borderId="8" xfId="0" applyNumberFormat="1" applyFont="1" applyFill="1" applyBorder="1" applyAlignment="1">
      <alignment horizontal="right"/>
    </xf>
    <xf numFmtId="43" fontId="4" fillId="3" borderId="8" xfId="0" applyNumberFormat="1" applyFont="1" applyFill="1" applyBorder="1" applyAlignment="1">
      <alignment horizontal="right"/>
    </xf>
    <xf numFmtId="43" fontId="4" fillId="3" borderId="2" xfId="0" applyNumberFormat="1" applyFont="1" applyFill="1" applyBorder="1" applyAlignment="1">
      <alignment horizontal="right"/>
    </xf>
    <xf numFmtId="0" fontId="5" fillId="3" borderId="13" xfId="0" applyFont="1" applyFill="1" applyBorder="1"/>
    <xf numFmtId="4" fontId="2" fillId="3" borderId="8" xfId="0" applyNumberFormat="1" applyFont="1" applyFill="1" applyBorder="1"/>
    <xf numFmtId="4" fontId="4" fillId="3" borderId="8" xfId="0" applyNumberFormat="1" applyFont="1" applyFill="1" applyBorder="1"/>
    <xf numFmtId="0" fontId="5" fillId="3" borderId="10" xfId="0" applyFont="1" applyFill="1" applyBorder="1"/>
    <xf numFmtId="0" fontId="40" fillId="3" borderId="2" xfId="3" applyFont="1" applyFill="1" applyBorder="1"/>
    <xf numFmtId="0" fontId="5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43" fontId="2" fillId="0" borderId="12" xfId="1" applyFont="1" applyBorder="1" applyAlignment="1">
      <alignment wrapText="1"/>
    </xf>
    <xf numFmtId="0" fontId="5" fillId="0" borderId="16" xfId="0" applyFont="1" applyBorder="1" applyAlignment="1">
      <alignment wrapText="1"/>
    </xf>
    <xf numFmtId="43" fontId="2" fillId="0" borderId="5" xfId="1" applyFont="1" applyBorder="1" applyAlignment="1">
      <alignment wrapText="1"/>
    </xf>
    <xf numFmtId="43" fontId="4" fillId="3" borderId="2" xfId="0" applyNumberFormat="1" applyFont="1" applyFill="1" applyBorder="1" applyAlignment="1">
      <alignment horizontal="left" wrapText="1"/>
    </xf>
    <xf numFmtId="43" fontId="4" fillId="3" borderId="2" xfId="0" applyNumberFormat="1" applyFont="1" applyFill="1" applyBorder="1" applyAlignment="1">
      <alignment horizontal="center" wrapText="1"/>
    </xf>
    <xf numFmtId="43" fontId="4" fillId="3" borderId="2" xfId="1" applyFont="1" applyFill="1" applyBorder="1" applyAlignment="1">
      <alignment horizontal="center" wrapText="1"/>
    </xf>
    <xf numFmtId="43" fontId="5" fillId="3" borderId="7" xfId="0" applyNumberFormat="1" applyFont="1" applyFill="1" applyBorder="1" applyAlignment="1">
      <alignment horizontal="left" wrapText="1"/>
    </xf>
    <xf numFmtId="43" fontId="5" fillId="3" borderId="2" xfId="0" applyNumberFormat="1" applyFont="1" applyFill="1" applyBorder="1" applyAlignment="1">
      <alignment horizontal="center" wrapText="1"/>
    </xf>
    <xf numFmtId="43" fontId="7" fillId="3" borderId="2" xfId="0" applyNumberFormat="1" applyFont="1" applyFill="1" applyBorder="1" applyAlignment="1">
      <alignment horizontal="center" wrapText="1"/>
    </xf>
    <xf numFmtId="43" fontId="7" fillId="3" borderId="2" xfId="1" applyFont="1" applyFill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43" fontId="5" fillId="0" borderId="2" xfId="0" applyNumberFormat="1" applyFont="1" applyBorder="1" applyAlignment="1">
      <alignment horizontal="center" wrapText="1"/>
    </xf>
    <xf numFmtId="0" fontId="4" fillId="3" borderId="2" xfId="0" applyFont="1" applyFill="1" applyBorder="1" applyAlignment="1">
      <alignment horizontal="left" vertical="center" wrapText="1" readingOrder="1"/>
    </xf>
    <xf numFmtId="43" fontId="4" fillId="3" borderId="10" xfId="0" applyNumberFormat="1" applyFont="1" applyFill="1" applyBorder="1" applyAlignment="1">
      <alignment horizontal="center" wrapText="1"/>
    </xf>
    <xf numFmtId="0" fontId="5" fillId="0" borderId="11" xfId="0" applyFont="1" applyBorder="1" applyAlignment="1">
      <alignment wrapText="1"/>
    </xf>
    <xf numFmtId="43" fontId="4" fillId="0" borderId="2" xfId="0" applyNumberFormat="1" applyFont="1" applyBorder="1" applyAlignment="1">
      <alignment horizontal="center" wrapText="1"/>
    </xf>
    <xf numFmtId="43" fontId="2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43" fontId="4" fillId="0" borderId="2" xfId="0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43" fontId="4" fillId="0" borderId="2" xfId="1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4" fillId="0" borderId="7" xfId="0" applyFont="1" applyBorder="1" applyAlignment="1">
      <alignment wrapText="1"/>
    </xf>
    <xf numFmtId="43" fontId="2" fillId="0" borderId="7" xfId="0" applyNumberFormat="1" applyFont="1" applyBorder="1" applyAlignment="1">
      <alignment wrapText="1"/>
    </xf>
    <xf numFmtId="43" fontId="2" fillId="0" borderId="7" xfId="1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43" fontId="2" fillId="0" borderId="17" xfId="1" applyFont="1" applyBorder="1" applyAlignment="1">
      <alignment horizontal="center" vertical="center" wrapText="1"/>
    </xf>
    <xf numFmtId="43" fontId="2" fillId="0" borderId="8" xfId="1" applyFont="1" applyBorder="1" applyAlignment="1">
      <alignment horizontal="center" vertical="center" wrapText="1"/>
    </xf>
    <xf numFmtId="43" fontId="2" fillId="0" borderId="2" xfId="0" applyNumberFormat="1" applyFont="1" applyBorder="1" applyAlignment="1">
      <alignment wrapText="1"/>
    </xf>
    <xf numFmtId="43" fontId="2" fillId="0" borderId="8" xfId="1" applyFont="1" applyBorder="1" applyAlignment="1">
      <alignment horizont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4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3" fontId="42" fillId="3" borderId="2" xfId="1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vertical="top"/>
    </xf>
    <xf numFmtId="43" fontId="2" fillId="0" borderId="2" xfId="0" applyNumberFormat="1" applyFont="1" applyBorder="1"/>
    <xf numFmtId="0" fontId="4" fillId="0" borderId="8" xfId="0" applyFont="1" applyBorder="1" applyAlignment="1">
      <alignment horizontal="center" vertical="top"/>
    </xf>
    <xf numFmtId="0" fontId="43" fillId="2" borderId="2" xfId="0" applyFont="1" applyFill="1" applyBorder="1" applyAlignment="1">
      <alignment horizontal="center" vertical="center" wrapText="1"/>
    </xf>
    <xf numFmtId="0" fontId="43" fillId="2" borderId="2" xfId="0" applyFont="1" applyFill="1" applyBorder="1" applyAlignment="1">
      <alignment horizontal="center" vertical="center"/>
    </xf>
    <xf numFmtId="43" fontId="4" fillId="0" borderId="8" xfId="1" applyFont="1" applyBorder="1"/>
    <xf numFmtId="0" fontId="23" fillId="0" borderId="2" xfId="0" applyFont="1" applyBorder="1"/>
    <xf numFmtId="0" fontId="44" fillId="0" borderId="2" xfId="0" applyFont="1" applyBorder="1"/>
    <xf numFmtId="43" fontId="44" fillId="0" borderId="2" xfId="0" applyNumberFormat="1" applyFont="1" applyBorder="1"/>
    <xf numFmtId="0" fontId="41" fillId="2" borderId="2" xfId="0" applyFont="1" applyFill="1" applyBorder="1" applyAlignment="1">
      <alignment horizontal="center" vertical="center"/>
    </xf>
    <xf numFmtId="0" fontId="4" fillId="0" borderId="19" xfId="0" applyFont="1" applyBorder="1"/>
    <xf numFmtId="0" fontId="2" fillId="0" borderId="20" xfId="0" applyFont="1" applyBorder="1"/>
    <xf numFmtId="43" fontId="2" fillId="0" borderId="20" xfId="1" applyFont="1" applyBorder="1"/>
    <xf numFmtId="0" fontId="4" fillId="0" borderId="21" xfId="0" applyFont="1" applyBorder="1"/>
    <xf numFmtId="166" fontId="7" fillId="0" borderId="2" xfId="1" applyNumberFormat="1" applyFont="1" applyBorder="1"/>
    <xf numFmtId="0" fontId="8" fillId="4" borderId="2" xfId="0" applyFont="1" applyFill="1" applyBorder="1" applyAlignment="1">
      <alignment horizontal="center" vertical="center"/>
    </xf>
    <xf numFmtId="43" fontId="14" fillId="0" borderId="0" xfId="0" applyNumberFormat="1" applyFont="1"/>
    <xf numFmtId="0" fontId="7" fillId="0" borderId="2" xfId="0" applyFont="1" applyBorder="1" applyAlignment="1">
      <alignment horizontal="center" vertical="center" wrapText="1"/>
    </xf>
    <xf numFmtId="0" fontId="7" fillId="0" borderId="2" xfId="1" applyNumberFormat="1" applyFont="1" applyBorder="1" applyAlignment="1">
      <alignment wrapText="1"/>
    </xf>
    <xf numFmtId="0" fontId="25" fillId="0" borderId="2" xfId="0" applyFont="1" applyBorder="1" applyAlignment="1">
      <alignment wrapText="1"/>
    </xf>
    <xf numFmtId="43" fontId="29" fillId="0" borderId="2" xfId="1" applyFont="1" applyBorder="1" applyAlignment="1">
      <alignment horizontal="center" vertical="center" wrapText="1"/>
    </xf>
    <xf numFmtId="43" fontId="5" fillId="3" borderId="2" xfId="1" applyFont="1" applyFill="1" applyBorder="1" applyAlignment="1">
      <alignment horizontal="right"/>
    </xf>
    <xf numFmtId="0" fontId="5" fillId="3" borderId="2" xfId="0" applyFont="1" applyFill="1" applyBorder="1" applyAlignment="1">
      <alignment vertical="center" wrapText="1"/>
    </xf>
    <xf numFmtId="43" fontId="5" fillId="3" borderId="2" xfId="0" applyNumberFormat="1" applyFont="1" applyFill="1" applyBorder="1" applyAlignment="1">
      <alignment vertical="center"/>
    </xf>
    <xf numFmtId="43" fontId="4" fillId="0" borderId="2" xfId="0" applyNumberFormat="1" applyFont="1" applyBorder="1" applyAlignment="1">
      <alignment horizontal="center"/>
    </xf>
    <xf numFmtId="43" fontId="5" fillId="0" borderId="2" xfId="0" applyNumberFormat="1" applyFont="1" applyBorder="1" applyAlignment="1">
      <alignment horizontal="center"/>
    </xf>
    <xf numFmtId="43" fontId="5" fillId="0" borderId="8" xfId="1" applyFont="1" applyBorder="1" applyAlignment="1">
      <alignment wrapText="1"/>
    </xf>
    <xf numFmtId="43" fontId="38" fillId="0" borderId="2" xfId="1" applyFont="1" applyBorder="1"/>
    <xf numFmtId="0" fontId="3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38" fillId="0" borderId="2" xfId="0" applyFont="1" applyBorder="1"/>
    <xf numFmtId="0" fontId="38" fillId="3" borderId="11" xfId="0" applyFont="1" applyFill="1" applyBorder="1" applyAlignment="1">
      <alignment vertical="center" wrapText="1"/>
    </xf>
    <xf numFmtId="0" fontId="38" fillId="3" borderId="2" xfId="0" applyFont="1" applyFill="1" applyBorder="1" applyAlignment="1">
      <alignment vertical="center" wrapText="1"/>
    </xf>
    <xf numFmtId="43" fontId="5" fillId="0" borderId="2" xfId="1" applyFont="1" applyBorder="1"/>
    <xf numFmtId="0" fontId="5" fillId="0" borderId="9" xfId="0" applyFont="1" applyBorder="1"/>
    <xf numFmtId="0" fontId="7" fillId="0" borderId="9" xfId="0" applyFont="1" applyBorder="1"/>
    <xf numFmtId="43" fontId="7" fillId="0" borderId="9" xfId="0" applyNumberFormat="1" applyFont="1" applyBorder="1"/>
    <xf numFmtId="0" fontId="2" fillId="0" borderId="8" xfId="0" applyFont="1" applyBorder="1" applyAlignment="1">
      <alignment horizontal="center" wrapText="1"/>
    </xf>
    <xf numFmtId="0" fontId="4" fillId="3" borderId="11" xfId="0" applyFont="1" applyFill="1" applyBorder="1" applyAlignment="1">
      <alignment horizontal="left" vertical="center" wrapText="1" readingOrder="1"/>
    </xf>
    <xf numFmtId="4" fontId="4" fillId="0" borderId="2" xfId="0" applyNumberFormat="1" applyFont="1" applyBorder="1" applyAlignment="1">
      <alignment horizontal="right"/>
    </xf>
    <xf numFmtId="0" fontId="4" fillId="0" borderId="8" xfId="0" applyFont="1" applyBorder="1"/>
    <xf numFmtId="0" fontId="4" fillId="0" borderId="9" xfId="0" applyFont="1" applyBorder="1"/>
    <xf numFmtId="43" fontId="2" fillId="0" borderId="9" xfId="1" applyFont="1" applyBorder="1"/>
    <xf numFmtId="43" fontId="2" fillId="0" borderId="18" xfId="1" applyFont="1" applyBorder="1" applyAlignment="1">
      <alignment horizontal="right"/>
    </xf>
    <xf numFmtId="43" fontId="4" fillId="0" borderId="0" xfId="0" applyNumberFormat="1" applyFont="1"/>
    <xf numFmtId="164" fontId="0" fillId="0" borderId="0" xfId="0" applyNumberFormat="1" applyAlignment="1">
      <alignment wrapText="1"/>
    </xf>
    <xf numFmtId="43" fontId="7" fillId="0" borderId="2" xfId="1" applyFont="1" applyBorder="1" applyAlignment="1">
      <alignment horizontal="center" wrapText="1"/>
    </xf>
    <xf numFmtId="43" fontId="7" fillId="3" borderId="2" xfId="0" applyNumberFormat="1" applyFont="1" applyFill="1" applyBorder="1"/>
    <xf numFmtId="43" fontId="5" fillId="3" borderId="2" xfId="0" applyNumberFormat="1" applyFont="1" applyFill="1" applyBorder="1"/>
    <xf numFmtId="43" fontId="5" fillId="3" borderId="8" xfId="0" applyNumberFormat="1" applyFont="1" applyFill="1" applyBorder="1"/>
    <xf numFmtId="43" fontId="7" fillId="3" borderId="8" xfId="0" applyNumberFormat="1" applyFont="1" applyFill="1" applyBorder="1"/>
    <xf numFmtId="43" fontId="7" fillId="3" borderId="6" xfId="0" applyNumberFormat="1" applyFont="1" applyFill="1" applyBorder="1"/>
    <xf numFmtId="0" fontId="2" fillId="0" borderId="0" xfId="0" applyFont="1" applyAlignment="1">
      <alignment horizontal="center" vertical="center" wrapText="1"/>
    </xf>
    <xf numFmtId="167" fontId="6" fillId="0" borderId="0" xfId="0" applyNumberFormat="1" applyFont="1"/>
    <xf numFmtId="164" fontId="6" fillId="0" borderId="0" xfId="0" applyNumberFormat="1" applyFont="1"/>
    <xf numFmtId="0" fontId="6" fillId="3" borderId="0" xfId="0" applyFont="1" applyFill="1"/>
    <xf numFmtId="2" fontId="6" fillId="0" borderId="0" xfId="0" applyNumberFormat="1" applyFont="1"/>
    <xf numFmtId="43" fontId="6" fillId="0" borderId="0" xfId="0" applyNumberFormat="1" applyFont="1"/>
    <xf numFmtId="167" fontId="6" fillId="3" borderId="0" xfId="0" applyNumberFormat="1" applyFont="1" applyFill="1"/>
    <xf numFmtId="0" fontId="14" fillId="0" borderId="2" xfId="0" applyFont="1" applyBorder="1"/>
    <xf numFmtId="0" fontId="7" fillId="3" borderId="2" xfId="0" applyFont="1" applyFill="1" applyBorder="1" applyAlignment="1">
      <alignment wrapText="1"/>
    </xf>
    <xf numFmtId="43" fontId="7" fillId="0" borderId="2" xfId="0" applyNumberFormat="1" applyFont="1" applyBorder="1" applyAlignment="1">
      <alignment horizontal="center" wrapText="1"/>
    </xf>
    <xf numFmtId="0" fontId="20" fillId="0" borderId="2" xfId="0" applyFont="1" applyBorder="1" applyAlignment="1">
      <alignment wrapText="1"/>
    </xf>
    <xf numFmtId="0" fontId="19" fillId="3" borderId="8" xfId="1" applyNumberFormat="1" applyFont="1" applyFill="1" applyBorder="1" applyAlignment="1">
      <alignment horizontal="right"/>
    </xf>
    <xf numFmtId="0" fontId="12" fillId="0" borderId="8" xfId="0" applyFont="1" applyBorder="1"/>
    <xf numFmtId="0" fontId="19" fillId="3" borderId="8" xfId="1" applyNumberFormat="1" applyFont="1" applyFill="1" applyBorder="1"/>
    <xf numFmtId="0" fontId="8" fillId="0" borderId="2" xfId="0" applyFont="1" applyBorder="1" applyAlignment="1">
      <alignment vertical="top"/>
    </xf>
    <xf numFmtId="0" fontId="46" fillId="3" borderId="2" xfId="1" applyNumberFormat="1" applyFont="1" applyFill="1" applyBorder="1"/>
    <xf numFmtId="0" fontId="46" fillId="3" borderId="2" xfId="0" applyFont="1" applyFill="1" applyBorder="1" applyAlignment="1">
      <alignment wrapText="1"/>
    </xf>
    <xf numFmtId="43" fontId="46" fillId="3" borderId="2" xfId="1" applyFont="1" applyFill="1" applyBorder="1"/>
    <xf numFmtId="0" fontId="47" fillId="0" borderId="0" xfId="0" applyFont="1"/>
    <xf numFmtId="43" fontId="6" fillId="0" borderId="0" xfId="1" applyFont="1"/>
    <xf numFmtId="43" fontId="6" fillId="3" borderId="0" xfId="1" applyFont="1" applyFill="1"/>
    <xf numFmtId="164" fontId="4" fillId="0" borderId="0" xfId="0" applyNumberFormat="1" applyFont="1" applyAlignment="1">
      <alignment horizontal="center"/>
    </xf>
    <xf numFmtId="0" fontId="48" fillId="3" borderId="2" xfId="0" applyFont="1" applyFill="1" applyBorder="1"/>
    <xf numFmtId="0" fontId="49" fillId="3" borderId="2" xfId="0" applyFont="1" applyFill="1" applyBorder="1" applyAlignment="1">
      <alignment wrapText="1"/>
    </xf>
    <xf numFmtId="0" fontId="9" fillId="0" borderId="22" xfId="0" applyFont="1" applyBorder="1"/>
    <xf numFmtId="0" fontId="2" fillId="0" borderId="23" xfId="0" applyFont="1" applyBorder="1"/>
    <xf numFmtId="43" fontId="2" fillId="0" borderId="23" xfId="0" applyNumberFormat="1" applyFont="1" applyBorder="1"/>
    <xf numFmtId="0" fontId="4" fillId="5" borderId="2" xfId="0" applyFont="1" applyFill="1" applyBorder="1"/>
    <xf numFmtId="0" fontId="5" fillId="5" borderId="2" xfId="0" applyFont="1" applyFill="1" applyBorder="1"/>
    <xf numFmtId="43" fontId="4" fillId="5" borderId="2" xfId="0" applyNumberFormat="1" applyFont="1" applyFill="1" applyBorder="1"/>
    <xf numFmtId="43" fontId="4" fillId="5" borderId="8" xfId="0" applyNumberFormat="1" applyFont="1" applyFill="1" applyBorder="1"/>
    <xf numFmtId="43" fontId="5" fillId="5" borderId="2" xfId="1" applyFont="1" applyFill="1" applyBorder="1"/>
    <xf numFmtId="43" fontId="4" fillId="5" borderId="2" xfId="1" applyFont="1" applyFill="1" applyBorder="1"/>
    <xf numFmtId="0" fontId="16" fillId="0" borderId="24" xfId="0" applyFont="1" applyBorder="1"/>
    <xf numFmtId="43" fontId="28" fillId="0" borderId="2" xfId="1" applyFont="1" applyBorder="1" applyAlignment="1">
      <alignment horizontal="right"/>
    </xf>
    <xf numFmtId="43" fontId="28" fillId="0" borderId="2" xfId="1" applyFont="1" applyBorder="1" applyAlignment="1">
      <alignment horizontal="right" wrapText="1"/>
    </xf>
    <xf numFmtId="0" fontId="28" fillId="0" borderId="2" xfId="0" applyFont="1" applyBorder="1" applyAlignment="1">
      <alignment horizontal="right"/>
    </xf>
    <xf numFmtId="43" fontId="28" fillId="0" borderId="0" xfId="1" applyFont="1" applyAlignment="1">
      <alignment horizontal="right" wrapText="1"/>
    </xf>
    <xf numFmtId="0" fontId="28" fillId="3" borderId="2" xfId="1" applyNumberFormat="1" applyFont="1" applyFill="1" applyBorder="1" applyAlignment="1">
      <alignment horizontal="right"/>
    </xf>
    <xf numFmtId="0" fontId="28" fillId="3" borderId="2" xfId="1" applyNumberFormat="1" applyFont="1" applyFill="1" applyBorder="1" applyAlignment="1">
      <alignment horizontal="right" wrapText="1"/>
    </xf>
    <xf numFmtId="43" fontId="8" fillId="0" borderId="2" xfId="1" applyFont="1" applyBorder="1" applyAlignment="1">
      <alignment horizontal="right"/>
    </xf>
    <xf numFmtId="0" fontId="12" fillId="0" borderId="2" xfId="0" applyFont="1" applyBorder="1" applyAlignment="1">
      <alignment horizontal="right"/>
    </xf>
    <xf numFmtId="0" fontId="19" fillId="3" borderId="2" xfId="0" applyFont="1" applyFill="1" applyBorder="1" applyAlignment="1">
      <alignment horizontal="center"/>
    </xf>
    <xf numFmtId="0" fontId="46" fillId="3" borderId="2" xfId="0" applyFont="1" applyFill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8" fillId="3" borderId="7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43" fontId="35" fillId="0" borderId="2" xfId="0" applyNumberFormat="1" applyFont="1" applyBorder="1" applyAlignment="1">
      <alignment vertical="center" wrapText="1"/>
    </xf>
    <xf numFmtId="0" fontId="13" fillId="4" borderId="8" xfId="0" applyFont="1" applyFill="1" applyBorder="1" applyAlignment="1">
      <alignment horizontal="center" vertical="center"/>
    </xf>
    <xf numFmtId="43" fontId="2" fillId="0" borderId="8" xfId="0" applyNumberFormat="1" applyFont="1" applyBorder="1" applyAlignment="1">
      <alignment horizontal="center" wrapText="1"/>
    </xf>
    <xf numFmtId="43" fontId="4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29" fillId="0" borderId="2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center" vertical="center" wrapText="1"/>
    </xf>
    <xf numFmtId="43" fontId="29" fillId="0" borderId="2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2" fillId="3" borderId="0" xfId="0" applyFont="1" applyFill="1" applyAlignment="1">
      <alignment horizontal="left"/>
    </xf>
    <xf numFmtId="0" fontId="2" fillId="3" borderId="8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8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18" fillId="0" borderId="0" xfId="0" applyFont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9" fillId="0" borderId="0" xfId="0" applyFont="1" applyAlignment="1">
      <alignment horizontal="center"/>
    </xf>
    <xf numFmtId="0" fontId="21" fillId="0" borderId="17" xfId="0" applyFont="1" applyBorder="1" applyAlignment="1">
      <alignment horizontal="center" vertical="top"/>
    </xf>
    <xf numFmtId="0" fontId="21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43" fontId="2" fillId="0" borderId="8" xfId="0" applyNumberFormat="1" applyFont="1" applyBorder="1" applyAlignment="1">
      <alignment horizontal="center"/>
    </xf>
    <xf numFmtId="43" fontId="2" fillId="0" borderId="9" xfId="0" applyNumberFormat="1" applyFont="1" applyBorder="1" applyAlignment="1">
      <alignment horizontal="center"/>
    </xf>
    <xf numFmtId="43" fontId="2" fillId="0" borderId="10" xfId="0" applyNumberFormat="1" applyFont="1" applyBorder="1" applyAlignment="1">
      <alignment horizontal="center"/>
    </xf>
  </cellXfs>
  <cellStyles count="4">
    <cellStyle name="Comma" xfId="1" builtinId="3"/>
    <cellStyle name="Comma 3" xfId="2" xr:uid="{00000000-0005-0000-0000-000001000000}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8A647-8522-46E4-895D-317F4E839361}">
  <dimension ref="A1:L153"/>
  <sheetViews>
    <sheetView tabSelected="1" topLeftCell="A148" zoomScale="110" zoomScaleNormal="110" workbookViewId="0">
      <selection activeCell="H149" sqref="H149"/>
    </sheetView>
  </sheetViews>
  <sheetFormatPr defaultColWidth="8.85546875" defaultRowHeight="15" x14ac:dyDescent="0.25"/>
  <cols>
    <col min="1" max="1" width="4.5703125" style="61" customWidth="1"/>
    <col min="2" max="2" width="14.85546875" style="61" customWidth="1"/>
    <col min="3" max="3" width="51.7109375" style="61" customWidth="1"/>
    <col min="4" max="4" width="18" style="61" customWidth="1"/>
    <col min="5" max="5" width="19.85546875" style="61" bestFit="1" customWidth="1"/>
    <col min="6" max="6" width="18.28515625" style="61" bestFit="1" customWidth="1"/>
    <col min="7" max="7" width="13.28515625" style="61" bestFit="1" customWidth="1"/>
    <col min="8" max="8" width="14.28515625" style="61" customWidth="1"/>
    <col min="9" max="9" width="11.28515625" style="61" bestFit="1" customWidth="1"/>
    <col min="10" max="10" width="15.140625" style="61" bestFit="1" customWidth="1"/>
    <col min="11" max="16384" width="8.85546875" style="61"/>
  </cols>
  <sheetData>
    <row r="1" spans="1:9" ht="18" x14ac:dyDescent="0.35">
      <c r="A1" s="272"/>
      <c r="B1" s="272" t="s">
        <v>674</v>
      </c>
      <c r="C1" s="272"/>
      <c r="D1" s="272"/>
      <c r="E1" s="272"/>
      <c r="F1" s="272"/>
    </row>
    <row r="2" spans="1:9" ht="18" x14ac:dyDescent="0.35">
      <c r="A2" s="191"/>
      <c r="B2" s="85"/>
      <c r="C2" s="446" t="s">
        <v>675</v>
      </c>
      <c r="D2" s="446"/>
      <c r="E2" s="86"/>
      <c r="F2" s="87"/>
    </row>
    <row r="3" spans="1:9" ht="56.25" customHeight="1" x14ac:dyDescent="0.3">
      <c r="A3" s="88" t="s">
        <v>0</v>
      </c>
      <c r="B3" s="89" t="s">
        <v>1</v>
      </c>
      <c r="C3" s="88" t="s">
        <v>2</v>
      </c>
      <c r="D3" s="90" t="s">
        <v>579</v>
      </c>
      <c r="E3" s="91" t="s">
        <v>581</v>
      </c>
      <c r="F3" s="90" t="s">
        <v>580</v>
      </c>
      <c r="H3" s="411" t="s">
        <v>689</v>
      </c>
    </row>
    <row r="4" spans="1:9" ht="18" x14ac:dyDescent="0.35">
      <c r="A4" s="95"/>
      <c r="B4" s="92"/>
      <c r="C4" s="93" t="s">
        <v>3</v>
      </c>
      <c r="D4" s="22"/>
      <c r="E4" s="94"/>
      <c r="F4" s="22"/>
    </row>
    <row r="5" spans="1:9" ht="18" x14ac:dyDescent="0.35">
      <c r="A5" s="95">
        <v>1</v>
      </c>
      <c r="B5" s="96">
        <v>1413002</v>
      </c>
      <c r="C5" s="15" t="s">
        <v>4</v>
      </c>
      <c r="D5" s="21">
        <v>3000</v>
      </c>
      <c r="E5" s="97">
        <v>1988</v>
      </c>
      <c r="F5" s="21">
        <v>3000</v>
      </c>
      <c r="G5" s="394">
        <f>-E5/D5*100</f>
        <v>-66.266666666666666</v>
      </c>
      <c r="H5" s="395"/>
    </row>
    <row r="6" spans="1:9" ht="18" x14ac:dyDescent="0.35">
      <c r="A6" s="95">
        <v>2</v>
      </c>
      <c r="B6" s="96">
        <v>1413001</v>
      </c>
      <c r="C6" s="15" t="s">
        <v>5</v>
      </c>
      <c r="D6" s="21">
        <v>330000</v>
      </c>
      <c r="E6" s="97">
        <v>186203</v>
      </c>
      <c r="F6" s="21">
        <v>350000</v>
      </c>
      <c r="G6" s="394">
        <f t="shared" ref="G6:G70" si="0">-E6/D6*100</f>
        <v>-56.425151515151519</v>
      </c>
    </row>
    <row r="7" spans="1:9" ht="18" x14ac:dyDescent="0.35">
      <c r="A7" s="95">
        <v>3</v>
      </c>
      <c r="B7" s="96">
        <v>1412031</v>
      </c>
      <c r="C7" s="15" t="s">
        <v>6</v>
      </c>
      <c r="D7" s="21">
        <v>50000</v>
      </c>
      <c r="E7" s="97">
        <v>16930</v>
      </c>
      <c r="F7" s="21">
        <v>50000</v>
      </c>
      <c r="G7" s="394">
        <f t="shared" si="0"/>
        <v>-33.86</v>
      </c>
    </row>
    <row r="8" spans="1:9" ht="18" x14ac:dyDescent="0.35">
      <c r="A8" s="95"/>
      <c r="B8" s="92"/>
      <c r="C8" s="18" t="s">
        <v>7</v>
      </c>
      <c r="D8" s="22">
        <f>SUM(D5:D7)</f>
        <v>383000</v>
      </c>
      <c r="E8" s="22">
        <f>SUM(E5:E7)</f>
        <v>205121</v>
      </c>
      <c r="F8" s="22">
        <f>SUM(F5:F7)</f>
        <v>403000</v>
      </c>
      <c r="G8" s="394">
        <f t="shared" si="0"/>
        <v>-53.556396866840728</v>
      </c>
    </row>
    <row r="9" spans="1:9" ht="18" x14ac:dyDescent="0.35">
      <c r="A9" s="95"/>
      <c r="B9" s="92"/>
      <c r="C9" s="18"/>
      <c r="D9" s="22"/>
      <c r="E9" s="94"/>
      <c r="F9" s="22"/>
      <c r="G9" s="394"/>
    </row>
    <row r="10" spans="1:9" ht="18" x14ac:dyDescent="0.35">
      <c r="A10" s="95"/>
      <c r="B10" s="92"/>
      <c r="C10" s="93" t="s">
        <v>8</v>
      </c>
      <c r="D10" s="22"/>
      <c r="E10" s="94"/>
      <c r="F10" s="22"/>
      <c r="G10" s="394"/>
    </row>
    <row r="11" spans="1:9" ht="18" x14ac:dyDescent="0.35">
      <c r="A11" s="95">
        <v>4</v>
      </c>
      <c r="B11" s="96">
        <v>1422154</v>
      </c>
      <c r="C11" s="15" t="s">
        <v>9</v>
      </c>
      <c r="D11" s="21">
        <v>50000</v>
      </c>
      <c r="E11" s="97">
        <v>28200</v>
      </c>
      <c r="F11" s="21">
        <v>60000</v>
      </c>
      <c r="G11" s="394">
        <f t="shared" si="0"/>
        <v>-56.399999999999991</v>
      </c>
      <c r="H11" s="412">
        <v>60000</v>
      </c>
      <c r="I11" s="412">
        <v>10000</v>
      </c>
    </row>
    <row r="12" spans="1:9" ht="18" x14ac:dyDescent="0.35">
      <c r="A12" s="98">
        <v>5</v>
      </c>
      <c r="B12" s="99">
        <v>1422157</v>
      </c>
      <c r="C12" s="100" t="s">
        <v>10</v>
      </c>
      <c r="D12" s="102">
        <v>1781000</v>
      </c>
      <c r="E12" s="101">
        <v>682080.1</v>
      </c>
      <c r="F12" s="102">
        <v>1913000</v>
      </c>
      <c r="G12" s="394">
        <f t="shared" si="0"/>
        <v>-38.29759124087591</v>
      </c>
      <c r="H12" s="412"/>
      <c r="I12" s="412"/>
    </row>
    <row r="13" spans="1:9" s="396" customFormat="1" ht="18" x14ac:dyDescent="0.35">
      <c r="A13" s="98">
        <v>6</v>
      </c>
      <c r="B13" s="99">
        <v>1412003</v>
      </c>
      <c r="C13" s="103" t="s">
        <v>627</v>
      </c>
      <c r="D13" s="104">
        <v>100000</v>
      </c>
      <c r="E13" s="97">
        <v>50000</v>
      </c>
      <c r="F13" s="104">
        <v>100000</v>
      </c>
      <c r="G13" s="394">
        <f t="shared" si="0"/>
        <v>-50</v>
      </c>
      <c r="H13" s="413"/>
      <c r="I13" s="413"/>
    </row>
    <row r="14" spans="1:9" ht="18" x14ac:dyDescent="0.35">
      <c r="A14" s="98">
        <v>7</v>
      </c>
      <c r="B14" s="99">
        <v>1422275</v>
      </c>
      <c r="C14" s="100" t="s">
        <v>11</v>
      </c>
      <c r="D14" s="104">
        <v>40000</v>
      </c>
      <c r="E14" s="97">
        <v>13800</v>
      </c>
      <c r="F14" s="104">
        <v>40000</v>
      </c>
      <c r="G14" s="394">
        <f t="shared" si="0"/>
        <v>-34.5</v>
      </c>
      <c r="H14" s="412"/>
      <c r="I14" s="412"/>
    </row>
    <row r="15" spans="1:9" ht="18" x14ac:dyDescent="0.35">
      <c r="A15" s="95"/>
      <c r="B15" s="92"/>
      <c r="C15" s="18" t="s">
        <v>7</v>
      </c>
      <c r="D15" s="22">
        <f>SUM(D11:D14)</f>
        <v>1971000</v>
      </c>
      <c r="E15" s="22">
        <f>SUM(E11:E14)</f>
        <v>774080.1</v>
      </c>
      <c r="F15" s="22">
        <f>SUM(F11:F14)</f>
        <v>2113000</v>
      </c>
      <c r="G15" s="394">
        <f t="shared" si="0"/>
        <v>-39.273470319634704</v>
      </c>
      <c r="H15" s="412"/>
      <c r="I15" s="412"/>
    </row>
    <row r="16" spans="1:9" ht="18" x14ac:dyDescent="0.35">
      <c r="A16" s="95"/>
      <c r="B16" s="92"/>
      <c r="C16" s="18"/>
      <c r="D16" s="22"/>
      <c r="E16" s="22"/>
      <c r="F16" s="22"/>
      <c r="G16" s="394"/>
    </row>
    <row r="17" spans="1:10" ht="18.75" x14ac:dyDescent="0.3">
      <c r="A17" s="95"/>
      <c r="B17" s="92"/>
      <c r="C17" s="93" t="s">
        <v>12</v>
      </c>
      <c r="D17" s="22"/>
      <c r="E17" s="94"/>
      <c r="F17" s="22"/>
      <c r="G17" s="394"/>
    </row>
    <row r="18" spans="1:10" s="396" customFormat="1" ht="18.75" x14ac:dyDescent="0.3">
      <c r="A18" s="98">
        <v>8</v>
      </c>
      <c r="B18" s="99">
        <v>1430001</v>
      </c>
      <c r="C18" s="100" t="s">
        <v>13</v>
      </c>
      <c r="D18" s="104">
        <v>8000</v>
      </c>
      <c r="E18" s="97">
        <v>0</v>
      </c>
      <c r="F18" s="104">
        <v>5000</v>
      </c>
      <c r="G18" s="399">
        <f t="shared" si="0"/>
        <v>0</v>
      </c>
      <c r="H18" s="396">
        <v>5000</v>
      </c>
    </row>
    <row r="19" spans="1:10" ht="18.75" x14ac:dyDescent="0.3">
      <c r="A19" s="95">
        <v>9</v>
      </c>
      <c r="B19" s="99">
        <v>1430023</v>
      </c>
      <c r="C19" s="100" t="s">
        <v>18</v>
      </c>
      <c r="D19" s="104">
        <v>1000</v>
      </c>
      <c r="E19" s="97">
        <v>0</v>
      </c>
      <c r="F19" s="104">
        <v>4000</v>
      </c>
      <c r="G19" s="394">
        <f t="shared" si="0"/>
        <v>0</v>
      </c>
    </row>
    <row r="20" spans="1:10" ht="18.75" x14ac:dyDescent="0.3">
      <c r="A20" s="95"/>
      <c r="B20" s="92"/>
      <c r="C20" s="18" t="s">
        <v>7</v>
      </c>
      <c r="D20" s="22">
        <f>SUM(D18:D19)</f>
        <v>9000</v>
      </c>
      <c r="E20" s="22">
        <f>SUM(E18:E19)</f>
        <v>0</v>
      </c>
      <c r="F20" s="22">
        <f>SUM(F18:F19)</f>
        <v>9000</v>
      </c>
      <c r="G20" s="394">
        <f t="shared" si="0"/>
        <v>0</v>
      </c>
    </row>
    <row r="21" spans="1:10" ht="18.75" x14ac:dyDescent="0.3">
      <c r="A21" s="95"/>
      <c r="B21" s="92"/>
      <c r="C21" s="18"/>
      <c r="D21" s="22"/>
      <c r="E21" s="94"/>
      <c r="F21" s="22"/>
      <c r="G21" s="394"/>
    </row>
    <row r="22" spans="1:10" ht="18.75" x14ac:dyDescent="0.3">
      <c r="A22" s="95"/>
      <c r="B22" s="92"/>
      <c r="C22" s="93" t="s">
        <v>14</v>
      </c>
      <c r="D22" s="22"/>
      <c r="E22" s="94"/>
      <c r="F22" s="22"/>
      <c r="G22" s="394"/>
      <c r="J22" s="61" t="s">
        <v>696</v>
      </c>
    </row>
    <row r="23" spans="1:10" ht="18.75" x14ac:dyDescent="0.3">
      <c r="A23" s="98">
        <v>10</v>
      </c>
      <c r="B23" s="99">
        <v>1423001</v>
      </c>
      <c r="C23" s="100" t="s">
        <v>15</v>
      </c>
      <c r="D23" s="104">
        <v>20000</v>
      </c>
      <c r="E23" s="97">
        <v>10700</v>
      </c>
      <c r="F23" s="104">
        <v>30000</v>
      </c>
      <c r="G23" s="394">
        <f t="shared" si="0"/>
        <v>-53.5</v>
      </c>
      <c r="I23" s="395">
        <f>E23/12</f>
        <v>891.66666666666663</v>
      </c>
    </row>
    <row r="24" spans="1:10" ht="18.75" x14ac:dyDescent="0.3">
      <c r="A24" s="98">
        <v>11</v>
      </c>
      <c r="B24" s="99">
        <v>1423002</v>
      </c>
      <c r="C24" s="100" t="s">
        <v>16</v>
      </c>
      <c r="D24" s="104">
        <v>12000</v>
      </c>
      <c r="E24" s="97">
        <v>6125</v>
      </c>
      <c r="F24" s="104">
        <v>12000</v>
      </c>
      <c r="G24" s="394">
        <f t="shared" si="0"/>
        <v>-51.041666666666664</v>
      </c>
      <c r="I24" s="395">
        <f t="shared" ref="I24:I32" si="1">E24/12</f>
        <v>510.41666666666669</v>
      </c>
    </row>
    <row r="25" spans="1:10" s="396" customFormat="1" ht="18.75" x14ac:dyDescent="0.3">
      <c r="A25" s="98">
        <v>12</v>
      </c>
      <c r="B25" s="99">
        <v>1423006</v>
      </c>
      <c r="C25" s="100" t="s">
        <v>17</v>
      </c>
      <c r="D25" s="104">
        <v>20000</v>
      </c>
      <c r="E25" s="97">
        <v>11500</v>
      </c>
      <c r="F25" s="104">
        <v>20000</v>
      </c>
      <c r="G25" s="394">
        <f t="shared" si="0"/>
        <v>-57.499999999999993</v>
      </c>
      <c r="I25" s="395">
        <f t="shared" si="1"/>
        <v>958.33333333333337</v>
      </c>
    </row>
    <row r="26" spans="1:10" s="396" customFormat="1" ht="18.75" x14ac:dyDescent="0.3">
      <c r="A26" s="98">
        <v>13</v>
      </c>
      <c r="B26" s="99">
        <v>1423009</v>
      </c>
      <c r="C26" s="100" t="s">
        <v>19</v>
      </c>
      <c r="D26" s="104">
        <v>13000</v>
      </c>
      <c r="E26" s="97">
        <v>7400</v>
      </c>
      <c r="F26" s="104">
        <v>13000</v>
      </c>
      <c r="G26" s="394">
        <f t="shared" si="0"/>
        <v>-56.92307692307692</v>
      </c>
      <c r="I26" s="395">
        <f t="shared" si="1"/>
        <v>616.66666666666663</v>
      </c>
    </row>
    <row r="27" spans="1:10" s="396" customFormat="1" ht="18.75" x14ac:dyDescent="0.3">
      <c r="A27" s="98">
        <v>14</v>
      </c>
      <c r="B27" s="99">
        <v>1423011</v>
      </c>
      <c r="C27" s="100" t="s">
        <v>20</v>
      </c>
      <c r="D27" s="104">
        <v>5000</v>
      </c>
      <c r="E27" s="97">
        <v>3000</v>
      </c>
      <c r="F27" s="104">
        <v>6000</v>
      </c>
      <c r="G27" s="394">
        <f t="shared" si="0"/>
        <v>-60</v>
      </c>
      <c r="I27" s="395">
        <f t="shared" si="1"/>
        <v>250</v>
      </c>
    </row>
    <row r="28" spans="1:10" s="396" customFormat="1" ht="18.75" x14ac:dyDescent="0.3">
      <c r="A28" s="98">
        <v>15</v>
      </c>
      <c r="B28" s="99">
        <v>1423012</v>
      </c>
      <c r="C28" s="100" t="s">
        <v>203</v>
      </c>
      <c r="D28" s="104">
        <v>6000</v>
      </c>
      <c r="E28" s="97">
        <v>3000</v>
      </c>
      <c r="F28" s="104">
        <v>6000</v>
      </c>
      <c r="G28" s="394">
        <f t="shared" si="0"/>
        <v>-50</v>
      </c>
      <c r="I28" s="395">
        <f t="shared" si="1"/>
        <v>250</v>
      </c>
    </row>
    <row r="29" spans="1:10" ht="18.75" x14ac:dyDescent="0.3">
      <c r="A29" s="98">
        <v>16</v>
      </c>
      <c r="B29" s="99">
        <v>1423078</v>
      </c>
      <c r="C29" s="100" t="s">
        <v>509</v>
      </c>
      <c r="D29" s="104">
        <v>12000</v>
      </c>
      <c r="E29" s="97">
        <v>7999</v>
      </c>
      <c r="F29" s="104">
        <v>12000</v>
      </c>
      <c r="G29" s="394">
        <f t="shared" si="0"/>
        <v>-66.658333333333331</v>
      </c>
      <c r="I29" s="395">
        <f t="shared" si="1"/>
        <v>666.58333333333337</v>
      </c>
    </row>
    <row r="30" spans="1:10" ht="18.75" x14ac:dyDescent="0.3">
      <c r="A30" s="95">
        <v>17</v>
      </c>
      <c r="B30" s="96">
        <v>1423440</v>
      </c>
      <c r="C30" s="15" t="s">
        <v>21</v>
      </c>
      <c r="D30" s="21">
        <v>5000</v>
      </c>
      <c r="E30" s="97">
        <v>1000</v>
      </c>
      <c r="F30" s="21">
        <v>5000</v>
      </c>
      <c r="G30" s="394">
        <f t="shared" si="0"/>
        <v>-20</v>
      </c>
      <c r="I30" s="395">
        <f t="shared" si="1"/>
        <v>83.333333333333329</v>
      </c>
    </row>
    <row r="31" spans="1:10" ht="18.75" x14ac:dyDescent="0.3">
      <c r="A31" s="95">
        <v>18</v>
      </c>
      <c r="B31" s="105">
        <v>1423527</v>
      </c>
      <c r="C31" s="106" t="s">
        <v>22</v>
      </c>
      <c r="D31" s="107">
        <v>3000</v>
      </c>
      <c r="E31" s="97">
        <v>0</v>
      </c>
      <c r="F31" s="107">
        <v>3000</v>
      </c>
      <c r="G31" s="394">
        <f t="shared" si="0"/>
        <v>0</v>
      </c>
      <c r="I31" s="395">
        <f t="shared" si="1"/>
        <v>0</v>
      </c>
    </row>
    <row r="32" spans="1:10" ht="18.75" x14ac:dyDescent="0.3">
      <c r="A32" s="95">
        <v>19</v>
      </c>
      <c r="B32" s="105">
        <v>1423825</v>
      </c>
      <c r="C32" s="106" t="s">
        <v>672</v>
      </c>
      <c r="D32" s="107">
        <v>0</v>
      </c>
      <c r="E32" s="97">
        <v>0</v>
      </c>
      <c r="F32" s="107">
        <v>47000</v>
      </c>
      <c r="G32" s="394">
        <v>0</v>
      </c>
      <c r="I32" s="395">
        <f t="shared" si="1"/>
        <v>0</v>
      </c>
    </row>
    <row r="33" spans="1:9" ht="18.75" x14ac:dyDescent="0.3">
      <c r="A33" s="95"/>
      <c r="B33" s="92"/>
      <c r="C33" s="18" t="s">
        <v>23</v>
      </c>
      <c r="D33" s="22">
        <f>SUM(D23:D32)</f>
        <v>96000</v>
      </c>
      <c r="E33" s="22">
        <f>SUM(E23:E32)</f>
        <v>50724</v>
      </c>
      <c r="F33" s="22">
        <f>SUM(F23:F32)</f>
        <v>154000</v>
      </c>
      <c r="G33" s="394">
        <f t="shared" si="0"/>
        <v>-52.837500000000006</v>
      </c>
      <c r="I33" s="395">
        <f>E33/12</f>
        <v>4227</v>
      </c>
    </row>
    <row r="34" spans="1:9" ht="18.75" x14ac:dyDescent="0.3">
      <c r="A34" s="95"/>
      <c r="B34" s="92"/>
      <c r="C34" s="18"/>
      <c r="D34" s="22"/>
      <c r="E34" s="94"/>
      <c r="F34" s="22"/>
      <c r="G34" s="394"/>
    </row>
    <row r="35" spans="1:9" ht="18.75" x14ac:dyDescent="0.3">
      <c r="A35" s="95"/>
      <c r="B35" s="92"/>
      <c r="C35" s="93" t="s">
        <v>24</v>
      </c>
      <c r="D35" s="22"/>
      <c r="E35" s="94"/>
      <c r="F35" s="22"/>
      <c r="G35" s="394"/>
    </row>
    <row r="36" spans="1:9" ht="18.75" x14ac:dyDescent="0.3">
      <c r="A36" s="95">
        <v>20</v>
      </c>
      <c r="B36" s="96">
        <v>1422017</v>
      </c>
      <c r="C36" s="15" t="s">
        <v>25</v>
      </c>
      <c r="D36" s="21">
        <v>15000</v>
      </c>
      <c r="E36" s="97">
        <v>8750</v>
      </c>
      <c r="F36" s="21">
        <v>15000</v>
      </c>
      <c r="G36" s="394">
        <f t="shared" si="0"/>
        <v>-58.333333333333336</v>
      </c>
      <c r="I36" s="395"/>
    </row>
    <row r="37" spans="1:9" ht="18.75" x14ac:dyDescent="0.3">
      <c r="A37" s="98">
        <v>21</v>
      </c>
      <c r="B37" s="99">
        <v>1422001</v>
      </c>
      <c r="C37" s="100" t="s">
        <v>26</v>
      </c>
      <c r="D37" s="104">
        <v>3500</v>
      </c>
      <c r="E37" s="97">
        <v>1750</v>
      </c>
      <c r="F37" s="104">
        <v>3500</v>
      </c>
      <c r="G37" s="394">
        <f t="shared" si="0"/>
        <v>-50</v>
      </c>
    </row>
    <row r="38" spans="1:9" ht="18.75" x14ac:dyDescent="0.3">
      <c r="A38" s="98">
        <v>22</v>
      </c>
      <c r="B38" s="99">
        <v>1422005</v>
      </c>
      <c r="C38" s="100" t="s">
        <v>27</v>
      </c>
      <c r="D38" s="104">
        <v>10000</v>
      </c>
      <c r="E38" s="97">
        <v>14033</v>
      </c>
      <c r="F38" s="104">
        <v>20000</v>
      </c>
      <c r="G38" s="394">
        <f t="shared" si="0"/>
        <v>-140.33000000000001</v>
      </c>
    </row>
    <row r="39" spans="1:9" ht="17.25" customHeight="1" x14ac:dyDescent="0.3">
      <c r="A39" s="98">
        <v>23</v>
      </c>
      <c r="B39" s="99">
        <v>1422007</v>
      </c>
      <c r="C39" s="108" t="s">
        <v>28</v>
      </c>
      <c r="D39" s="104">
        <v>10000</v>
      </c>
      <c r="E39" s="97">
        <v>5880</v>
      </c>
      <c r="F39" s="104">
        <v>10000</v>
      </c>
      <c r="G39" s="394">
        <f t="shared" si="0"/>
        <v>-58.8</v>
      </c>
    </row>
    <row r="40" spans="1:9" ht="18.75" x14ac:dyDescent="0.3">
      <c r="A40" s="98">
        <v>24</v>
      </c>
      <c r="B40" s="99">
        <v>1422009</v>
      </c>
      <c r="C40" s="100" t="s">
        <v>29</v>
      </c>
      <c r="D40" s="104">
        <v>10000</v>
      </c>
      <c r="E40" s="97">
        <v>4680</v>
      </c>
      <c r="F40" s="104">
        <v>10000</v>
      </c>
      <c r="G40" s="394">
        <f t="shared" si="0"/>
        <v>-46.800000000000004</v>
      </c>
    </row>
    <row r="41" spans="1:9" ht="18.75" x14ac:dyDescent="0.3">
      <c r="A41" s="98">
        <v>25</v>
      </c>
      <c r="B41" s="99">
        <v>1422006</v>
      </c>
      <c r="C41" s="100" t="s">
        <v>30</v>
      </c>
      <c r="D41" s="104">
        <v>5000</v>
      </c>
      <c r="E41" s="97">
        <v>2339</v>
      </c>
      <c r="F41" s="104">
        <v>5000</v>
      </c>
      <c r="G41" s="394">
        <f t="shared" si="0"/>
        <v>-46.78</v>
      </c>
    </row>
    <row r="42" spans="1:9" ht="18.75" x14ac:dyDescent="0.3">
      <c r="A42" s="98">
        <v>26</v>
      </c>
      <c r="B42" s="99">
        <v>1422011</v>
      </c>
      <c r="C42" s="100" t="s">
        <v>31</v>
      </c>
      <c r="D42" s="104">
        <v>60000</v>
      </c>
      <c r="E42" s="97">
        <v>36000</v>
      </c>
      <c r="F42" s="104">
        <v>60000</v>
      </c>
      <c r="G42" s="394">
        <f t="shared" si="0"/>
        <v>-60</v>
      </c>
    </row>
    <row r="43" spans="1:9" ht="18.75" x14ac:dyDescent="0.3">
      <c r="A43" s="98">
        <v>27</v>
      </c>
      <c r="B43" s="99">
        <v>1422015</v>
      </c>
      <c r="C43" s="100" t="s">
        <v>32</v>
      </c>
      <c r="D43" s="104">
        <v>40000</v>
      </c>
      <c r="E43" s="97">
        <v>40400</v>
      </c>
      <c r="F43" s="104">
        <v>42000</v>
      </c>
      <c r="G43" s="394">
        <f t="shared" si="0"/>
        <v>-101</v>
      </c>
    </row>
    <row r="44" spans="1:9" ht="18.75" x14ac:dyDescent="0.3">
      <c r="A44" s="98">
        <v>28</v>
      </c>
      <c r="B44" s="99">
        <v>1422019</v>
      </c>
      <c r="C44" s="100" t="s">
        <v>33</v>
      </c>
      <c r="D44" s="104">
        <v>4000</v>
      </c>
      <c r="E44" s="109">
        <v>2250</v>
      </c>
      <c r="F44" s="104">
        <v>4000</v>
      </c>
      <c r="G44" s="394">
        <f t="shared" si="0"/>
        <v>-56.25</v>
      </c>
    </row>
    <row r="45" spans="1:9" ht="18.75" x14ac:dyDescent="0.3">
      <c r="A45" s="435">
        <v>29</v>
      </c>
      <c r="B45" s="60">
        <v>1423086</v>
      </c>
      <c r="C45" s="58" t="s">
        <v>193</v>
      </c>
      <c r="D45" s="109">
        <v>30000</v>
      </c>
      <c r="E45" s="97">
        <v>26352</v>
      </c>
      <c r="F45" s="109">
        <v>30000</v>
      </c>
      <c r="G45" s="394">
        <f t="shared" si="0"/>
        <v>-87.839999999999989</v>
      </c>
    </row>
    <row r="46" spans="1:9" ht="18.75" x14ac:dyDescent="0.3">
      <c r="A46" s="98">
        <v>30</v>
      </c>
      <c r="B46" s="99">
        <v>1422024</v>
      </c>
      <c r="C46" s="100" t="s">
        <v>34</v>
      </c>
      <c r="D46" s="104">
        <v>17000</v>
      </c>
      <c r="E46" s="97">
        <v>11056</v>
      </c>
      <c r="F46" s="104">
        <v>17000</v>
      </c>
      <c r="G46" s="394">
        <f t="shared" si="0"/>
        <v>-65.035294117647055</v>
      </c>
    </row>
    <row r="47" spans="1:9" ht="18.75" x14ac:dyDescent="0.3">
      <c r="A47" s="98">
        <v>31</v>
      </c>
      <c r="B47" s="99">
        <v>1422044</v>
      </c>
      <c r="C47" s="100" t="s">
        <v>35</v>
      </c>
      <c r="D47" s="104">
        <v>17000</v>
      </c>
      <c r="E47" s="97">
        <v>10050</v>
      </c>
      <c r="F47" s="104">
        <v>17000</v>
      </c>
      <c r="G47" s="394">
        <f t="shared" si="0"/>
        <v>-59.117647058823529</v>
      </c>
    </row>
    <row r="48" spans="1:9" ht="18.75" x14ac:dyDescent="0.3">
      <c r="A48" s="95">
        <v>32</v>
      </c>
      <c r="B48" s="96">
        <v>1422128</v>
      </c>
      <c r="C48" s="15" t="s">
        <v>36</v>
      </c>
      <c r="D48" s="21">
        <v>45000</v>
      </c>
      <c r="E48" s="97">
        <v>0</v>
      </c>
      <c r="F48" s="21">
        <v>45000</v>
      </c>
      <c r="G48" s="394">
        <f t="shared" si="0"/>
        <v>0</v>
      </c>
    </row>
    <row r="49" spans="1:7" ht="18.75" x14ac:dyDescent="0.3">
      <c r="A49" s="95">
        <v>33</v>
      </c>
      <c r="B49" s="96">
        <v>1422022</v>
      </c>
      <c r="C49" s="15" t="s">
        <v>37</v>
      </c>
      <c r="D49" s="21">
        <v>4000</v>
      </c>
      <c r="E49" s="97">
        <v>2200</v>
      </c>
      <c r="F49" s="21">
        <v>4000</v>
      </c>
      <c r="G49" s="394">
        <f t="shared" si="0"/>
        <v>-55.000000000000007</v>
      </c>
    </row>
    <row r="50" spans="1:7" ht="18.75" customHeight="1" x14ac:dyDescent="0.3">
      <c r="A50" s="95">
        <v>34</v>
      </c>
      <c r="B50" s="96">
        <v>1422021</v>
      </c>
      <c r="C50" s="16" t="s">
        <v>38</v>
      </c>
      <c r="D50" s="21">
        <v>65000</v>
      </c>
      <c r="E50" s="97">
        <v>58931</v>
      </c>
      <c r="F50" s="21">
        <v>80000</v>
      </c>
      <c r="G50" s="394">
        <f t="shared" si="0"/>
        <v>-90.663076923076929</v>
      </c>
    </row>
    <row r="51" spans="1:7" ht="18.75" x14ac:dyDescent="0.3">
      <c r="A51" s="95">
        <v>35</v>
      </c>
      <c r="B51" s="96">
        <v>1422053</v>
      </c>
      <c r="C51" s="15" t="s">
        <v>39</v>
      </c>
      <c r="D51" s="21">
        <v>35000</v>
      </c>
      <c r="E51" s="97">
        <v>24399</v>
      </c>
      <c r="F51" s="21">
        <v>40000</v>
      </c>
      <c r="G51" s="394">
        <f t="shared" si="0"/>
        <v>-69.71142857142857</v>
      </c>
    </row>
    <row r="52" spans="1:7" ht="18.75" x14ac:dyDescent="0.3">
      <c r="A52" s="95">
        <v>36</v>
      </c>
      <c r="B52" s="96">
        <v>1422178</v>
      </c>
      <c r="C52" s="15" t="s">
        <v>40</v>
      </c>
      <c r="D52" s="21">
        <v>4000</v>
      </c>
      <c r="E52" s="97">
        <v>2075</v>
      </c>
      <c r="F52" s="21">
        <v>4000</v>
      </c>
      <c r="G52" s="394">
        <f t="shared" si="0"/>
        <v>-51.875000000000007</v>
      </c>
    </row>
    <row r="53" spans="1:7" ht="18.75" x14ac:dyDescent="0.3">
      <c r="A53" s="110">
        <v>37</v>
      </c>
      <c r="B53" s="111">
        <v>1422013</v>
      </c>
      <c r="C53" s="112" t="s">
        <v>41</v>
      </c>
      <c r="D53" s="102">
        <v>15000</v>
      </c>
      <c r="E53" s="97">
        <v>8690</v>
      </c>
      <c r="F53" s="102">
        <v>15000</v>
      </c>
      <c r="G53" s="394">
        <f t="shared" si="0"/>
        <v>-57.933333333333337</v>
      </c>
    </row>
    <row r="54" spans="1:7" ht="18.75" x14ac:dyDescent="0.3">
      <c r="A54" s="110">
        <v>38</v>
      </c>
      <c r="B54" s="111">
        <v>1422018</v>
      </c>
      <c r="C54" s="112" t="s">
        <v>42</v>
      </c>
      <c r="D54" s="102">
        <v>14000</v>
      </c>
      <c r="E54" s="97">
        <v>9500</v>
      </c>
      <c r="F54" s="102">
        <v>14000</v>
      </c>
      <c r="G54" s="394">
        <f t="shared" si="0"/>
        <v>-67.857142857142861</v>
      </c>
    </row>
    <row r="55" spans="1:7" ht="18.75" x14ac:dyDescent="0.3">
      <c r="A55" s="435">
        <v>39</v>
      </c>
      <c r="B55" s="60">
        <v>1423529</v>
      </c>
      <c r="C55" s="113" t="s">
        <v>43</v>
      </c>
      <c r="D55" s="109">
        <v>37400</v>
      </c>
      <c r="E55" s="97">
        <v>0</v>
      </c>
      <c r="F55" s="109">
        <v>38000</v>
      </c>
      <c r="G55" s="394">
        <f t="shared" si="0"/>
        <v>0</v>
      </c>
    </row>
    <row r="56" spans="1:7" ht="18.75" x14ac:dyDescent="0.3">
      <c r="A56" s="436">
        <v>40</v>
      </c>
      <c r="B56" s="408">
        <v>1423005</v>
      </c>
      <c r="C56" s="409" t="s">
        <v>202</v>
      </c>
      <c r="D56" s="410">
        <v>5000</v>
      </c>
      <c r="E56" s="410">
        <v>0</v>
      </c>
      <c r="F56" s="410">
        <v>0</v>
      </c>
      <c r="G56" s="394">
        <f t="shared" si="0"/>
        <v>0</v>
      </c>
    </row>
    <row r="57" spans="1:7" ht="17.25" customHeight="1" x14ac:dyDescent="0.3">
      <c r="A57" s="98">
        <v>41</v>
      </c>
      <c r="B57" s="99">
        <v>1423211</v>
      </c>
      <c r="C57" s="108" t="s">
        <v>44</v>
      </c>
      <c r="D57" s="104">
        <v>15000</v>
      </c>
      <c r="E57" s="97">
        <v>11676</v>
      </c>
      <c r="F57" s="104">
        <v>15000</v>
      </c>
      <c r="G57" s="394">
        <f t="shared" si="0"/>
        <v>-77.84</v>
      </c>
    </row>
    <row r="58" spans="1:7" ht="18.75" x14ac:dyDescent="0.3">
      <c r="A58" s="98">
        <v>42</v>
      </c>
      <c r="B58" s="99">
        <v>1422026</v>
      </c>
      <c r="C58" s="100" t="s">
        <v>45</v>
      </c>
      <c r="D58" s="104">
        <v>25000</v>
      </c>
      <c r="E58" s="97">
        <v>15300</v>
      </c>
      <c r="F58" s="104">
        <v>25000</v>
      </c>
      <c r="G58" s="394">
        <f t="shared" si="0"/>
        <v>-61.199999999999996</v>
      </c>
    </row>
    <row r="59" spans="1:7" ht="18.75" x14ac:dyDescent="0.3">
      <c r="A59" s="98">
        <v>43</v>
      </c>
      <c r="B59" s="99">
        <v>1422055</v>
      </c>
      <c r="C59" s="100" t="s">
        <v>46</v>
      </c>
      <c r="D59" s="104">
        <v>3000</v>
      </c>
      <c r="E59" s="97">
        <v>1550</v>
      </c>
      <c r="F59" s="104">
        <v>3000</v>
      </c>
      <c r="G59" s="394">
        <f t="shared" si="0"/>
        <v>-51.666666666666671</v>
      </c>
    </row>
    <row r="60" spans="1:7" ht="16.5" customHeight="1" x14ac:dyDescent="0.3">
      <c r="A60" s="98">
        <v>44</v>
      </c>
      <c r="B60" s="99">
        <v>1423415</v>
      </c>
      <c r="C60" s="108" t="s">
        <v>47</v>
      </c>
      <c r="D60" s="104">
        <v>10000</v>
      </c>
      <c r="E60" s="97">
        <v>7650</v>
      </c>
      <c r="F60" s="104">
        <v>10000</v>
      </c>
      <c r="G60" s="394">
        <f t="shared" si="0"/>
        <v>-76.5</v>
      </c>
    </row>
    <row r="61" spans="1:7" ht="15.75" customHeight="1" x14ac:dyDescent="0.3">
      <c r="A61" s="98">
        <v>45</v>
      </c>
      <c r="B61" s="99">
        <v>1423433</v>
      </c>
      <c r="C61" s="108" t="s">
        <v>48</v>
      </c>
      <c r="D61" s="104">
        <v>4000</v>
      </c>
      <c r="E61" s="97">
        <v>1120</v>
      </c>
      <c r="F61" s="104">
        <v>4000</v>
      </c>
      <c r="G61" s="394">
        <f t="shared" si="0"/>
        <v>-28.000000000000004</v>
      </c>
    </row>
    <row r="62" spans="1:7" ht="18.75" x14ac:dyDescent="0.3">
      <c r="A62" s="114"/>
      <c r="B62" s="115"/>
      <c r="C62" s="116" t="s">
        <v>49</v>
      </c>
      <c r="D62" s="117">
        <f>SUM(D36:D61)</f>
        <v>502900</v>
      </c>
      <c r="E62" s="117">
        <f>SUM(E36:E61)</f>
        <v>306631</v>
      </c>
      <c r="F62" s="117">
        <f>SUM(F36:F61)</f>
        <v>530500</v>
      </c>
      <c r="G62" s="394">
        <f t="shared" si="0"/>
        <v>-60.972559156890036</v>
      </c>
    </row>
    <row r="63" spans="1:7" ht="18.75" x14ac:dyDescent="0.3">
      <c r="A63" s="114"/>
      <c r="B63" s="115"/>
      <c r="C63" s="116" t="s">
        <v>194</v>
      </c>
      <c r="D63" s="119"/>
      <c r="E63" s="118"/>
      <c r="F63" s="117"/>
      <c r="G63" s="394"/>
    </row>
    <row r="64" spans="1:7" ht="18.75" x14ac:dyDescent="0.3">
      <c r="A64" s="114">
        <v>46</v>
      </c>
      <c r="B64" s="120">
        <v>1415052</v>
      </c>
      <c r="C64" s="121" t="s">
        <v>195</v>
      </c>
      <c r="D64" s="122">
        <v>5000</v>
      </c>
      <c r="E64" s="123">
        <v>0</v>
      </c>
      <c r="F64" s="115">
        <v>5000</v>
      </c>
      <c r="G64" s="394">
        <f t="shared" si="0"/>
        <v>0</v>
      </c>
    </row>
    <row r="65" spans="1:12" ht="18.75" x14ac:dyDescent="0.3">
      <c r="A65" s="95"/>
      <c r="B65" s="92"/>
      <c r="C65" s="18" t="s">
        <v>50</v>
      </c>
      <c r="D65" s="22">
        <f>D8+D15+D20+D33+D62+D64</f>
        <v>2966900</v>
      </c>
      <c r="E65" s="22">
        <f>E8+E15+E20+E33+E62+E64</f>
        <v>1336556.1000000001</v>
      </c>
      <c r="F65" s="22">
        <f>F8+F15+F20+F33+F62+F64</f>
        <v>3214500</v>
      </c>
      <c r="G65" s="394">
        <f t="shared" si="0"/>
        <v>-45.048909636320744</v>
      </c>
      <c r="H65" s="395"/>
    </row>
    <row r="66" spans="1:12" ht="18.75" x14ac:dyDescent="0.3">
      <c r="A66" s="95"/>
      <c r="B66" s="92"/>
      <c r="C66" s="18"/>
      <c r="D66" s="22"/>
      <c r="E66" s="94"/>
      <c r="F66" s="22"/>
      <c r="G66" s="394"/>
    </row>
    <row r="67" spans="1:12" ht="18.75" x14ac:dyDescent="0.3">
      <c r="A67" s="95"/>
      <c r="B67" s="92"/>
      <c r="C67" s="18"/>
      <c r="D67" s="22"/>
      <c r="E67" s="94"/>
      <c r="F67" s="22"/>
      <c r="G67" s="394"/>
    </row>
    <row r="68" spans="1:12" ht="57.75" customHeight="1" x14ac:dyDescent="0.3">
      <c r="A68" s="437"/>
      <c r="B68" s="125"/>
      <c r="C68" s="124" t="s">
        <v>51</v>
      </c>
      <c r="D68" s="126" t="s">
        <v>582</v>
      </c>
      <c r="E68" s="91" t="s">
        <v>583</v>
      </c>
      <c r="F68" s="126" t="s">
        <v>578</v>
      </c>
      <c r="G68" s="394"/>
      <c r="I68" s="397"/>
      <c r="J68" s="397"/>
      <c r="L68" s="397"/>
    </row>
    <row r="69" spans="1:12" ht="21" customHeight="1" x14ac:dyDescent="0.3">
      <c r="A69" s="95"/>
      <c r="B69" s="96"/>
      <c r="C69" s="127" t="s">
        <v>52</v>
      </c>
      <c r="D69" s="21"/>
      <c r="E69" s="97"/>
      <c r="F69" s="21"/>
      <c r="G69" s="394"/>
    </row>
    <row r="70" spans="1:12" ht="18.75" x14ac:dyDescent="0.3">
      <c r="A70" s="95">
        <v>1</v>
      </c>
      <c r="B70" s="96">
        <v>2111102</v>
      </c>
      <c r="C70" s="15" t="s">
        <v>53</v>
      </c>
      <c r="D70" s="21">
        <v>148980.35</v>
      </c>
      <c r="E70" s="97">
        <v>85199.98</v>
      </c>
      <c r="F70" s="21">
        <v>148980.35</v>
      </c>
      <c r="G70" s="394">
        <f t="shared" si="0"/>
        <v>-57.188736635401916</v>
      </c>
    </row>
    <row r="71" spans="1:12" ht="18.75" x14ac:dyDescent="0.3">
      <c r="A71" s="95">
        <v>2</v>
      </c>
      <c r="B71" s="96">
        <v>2121001</v>
      </c>
      <c r="C71" s="15" t="s">
        <v>54</v>
      </c>
      <c r="D71" s="21">
        <v>21442.95</v>
      </c>
      <c r="E71" s="97">
        <v>1694.45</v>
      </c>
      <c r="F71" s="21">
        <v>21419.65</v>
      </c>
      <c r="G71" s="394">
        <f t="shared" ref="G71:G134" si="2">-E71/D71*100</f>
        <v>-7.9021310034300321</v>
      </c>
      <c r="H71" s="395"/>
    </row>
    <row r="72" spans="1:12" ht="18.75" x14ac:dyDescent="0.3">
      <c r="A72" s="438">
        <v>3</v>
      </c>
      <c r="B72" s="128">
        <v>2121004</v>
      </c>
      <c r="C72" s="114" t="s">
        <v>55</v>
      </c>
      <c r="D72" s="129">
        <v>46500</v>
      </c>
      <c r="E72" s="102">
        <v>0</v>
      </c>
      <c r="F72" s="129">
        <v>75500</v>
      </c>
      <c r="G72" s="394">
        <f t="shared" si="2"/>
        <v>0</v>
      </c>
      <c r="H72" s="395">
        <f>2500*48</f>
        <v>120000</v>
      </c>
    </row>
    <row r="73" spans="1:12" ht="18.75" x14ac:dyDescent="0.3">
      <c r="A73" s="95">
        <v>4</v>
      </c>
      <c r="B73" s="105">
        <v>2111243</v>
      </c>
      <c r="C73" s="113" t="s">
        <v>56</v>
      </c>
      <c r="D73" s="130">
        <v>20000</v>
      </c>
      <c r="E73" s="131">
        <v>3500</v>
      </c>
      <c r="F73" s="130">
        <v>70000</v>
      </c>
      <c r="G73" s="394">
        <f t="shared" si="2"/>
        <v>-17.5</v>
      </c>
    </row>
    <row r="74" spans="1:12" ht="18.75" x14ac:dyDescent="0.3">
      <c r="A74" s="95"/>
      <c r="B74" s="96"/>
      <c r="C74" s="18" t="s">
        <v>7</v>
      </c>
      <c r="D74" s="22">
        <f>SUM(D70:D73)</f>
        <v>236923.30000000002</v>
      </c>
      <c r="E74" s="22">
        <f>SUM(E70:E73)</f>
        <v>90394.43</v>
      </c>
      <c r="F74" s="22">
        <f>SUM(F70:F73)</f>
        <v>315900</v>
      </c>
      <c r="G74" s="394">
        <f t="shared" si="2"/>
        <v>-38.153457258108418</v>
      </c>
    </row>
    <row r="75" spans="1:12" ht="18.75" x14ac:dyDescent="0.3">
      <c r="A75" s="95"/>
      <c r="B75" s="96"/>
      <c r="C75" s="15"/>
      <c r="D75" s="21"/>
      <c r="E75" s="97"/>
      <c r="F75" s="21"/>
      <c r="G75" s="394"/>
    </row>
    <row r="76" spans="1:12" ht="18.75" x14ac:dyDescent="0.3">
      <c r="A76" s="95"/>
      <c r="B76" s="96"/>
      <c r="C76" s="127" t="s">
        <v>58</v>
      </c>
      <c r="D76" s="21"/>
      <c r="E76" s="97"/>
      <c r="F76" s="21"/>
      <c r="G76" s="394"/>
    </row>
    <row r="77" spans="1:12" ht="18.75" x14ac:dyDescent="0.3">
      <c r="A77" s="95"/>
      <c r="B77" s="96"/>
      <c r="C77" s="93" t="s">
        <v>59</v>
      </c>
      <c r="D77" s="21"/>
      <c r="E77" s="97"/>
      <c r="F77" s="21"/>
      <c r="G77" s="394"/>
    </row>
    <row r="78" spans="1:12" ht="18" customHeight="1" x14ac:dyDescent="0.3">
      <c r="A78" s="439">
        <v>5</v>
      </c>
      <c r="B78" s="60">
        <v>2210502</v>
      </c>
      <c r="C78" s="113" t="s">
        <v>63</v>
      </c>
      <c r="D78" s="134">
        <v>75000</v>
      </c>
      <c r="E78" s="131">
        <v>36447.300000000003</v>
      </c>
      <c r="F78" s="134">
        <v>83900</v>
      </c>
      <c r="G78" s="394">
        <f t="shared" si="2"/>
        <v>-48.596400000000003</v>
      </c>
    </row>
    <row r="79" spans="1:12" ht="18" customHeight="1" x14ac:dyDescent="0.3">
      <c r="A79" s="439">
        <v>6</v>
      </c>
      <c r="B79" s="60">
        <v>2210503</v>
      </c>
      <c r="C79" s="58" t="s">
        <v>62</v>
      </c>
      <c r="D79" s="109">
        <v>400000</v>
      </c>
      <c r="E79" s="97">
        <v>300623</v>
      </c>
      <c r="F79" s="109">
        <v>500000</v>
      </c>
      <c r="G79" s="394">
        <f t="shared" si="2"/>
        <v>-75.155749999999998</v>
      </c>
    </row>
    <row r="80" spans="1:12" ht="18" customHeight="1" x14ac:dyDescent="0.3">
      <c r="A80" s="439">
        <v>7</v>
      </c>
      <c r="B80" s="111">
        <v>2210509</v>
      </c>
      <c r="C80" s="135" t="s">
        <v>697</v>
      </c>
      <c r="D80" s="134">
        <v>30000</v>
      </c>
      <c r="E80" s="131">
        <v>13471</v>
      </c>
      <c r="F80" s="134">
        <v>30000</v>
      </c>
      <c r="G80" s="394">
        <f t="shared" si="2"/>
        <v>-44.903333333333336</v>
      </c>
    </row>
    <row r="81" spans="1:7" ht="18.75" x14ac:dyDescent="0.3">
      <c r="A81" s="439">
        <v>8</v>
      </c>
      <c r="B81" s="132">
        <v>2210510</v>
      </c>
      <c r="C81" s="133" t="s">
        <v>60</v>
      </c>
      <c r="D81" s="107">
        <v>115000</v>
      </c>
      <c r="E81" s="97">
        <v>73426</v>
      </c>
      <c r="F81" s="107">
        <v>120000</v>
      </c>
      <c r="G81" s="394">
        <f t="shared" si="2"/>
        <v>-63.848695652173916</v>
      </c>
    </row>
    <row r="82" spans="1:7" s="396" customFormat="1" ht="16.5" customHeight="1" x14ac:dyDescent="0.3">
      <c r="A82" s="435">
        <v>9</v>
      </c>
      <c r="B82" s="59">
        <v>2210511</v>
      </c>
      <c r="C82" s="58" t="s">
        <v>698</v>
      </c>
      <c r="D82" s="109">
        <v>180000</v>
      </c>
      <c r="E82" s="97">
        <v>110539.1</v>
      </c>
      <c r="F82" s="109">
        <v>180000</v>
      </c>
      <c r="G82" s="394">
        <f t="shared" si="2"/>
        <v>-61.410611111111116</v>
      </c>
    </row>
    <row r="83" spans="1:7" ht="18.75" x14ac:dyDescent="0.3">
      <c r="A83" s="435"/>
      <c r="B83" s="60"/>
      <c r="C83" s="136" t="s">
        <v>7</v>
      </c>
      <c r="D83" s="137">
        <f>SUM(D78:D82)</f>
        <v>800000</v>
      </c>
      <c r="E83" s="137">
        <f>SUM(E78:E82)</f>
        <v>534506.4</v>
      </c>
      <c r="F83" s="137">
        <f>SUM(F78:F82)</f>
        <v>913900</v>
      </c>
      <c r="G83" s="394">
        <f t="shared" si="2"/>
        <v>-66.813299999999998</v>
      </c>
    </row>
    <row r="84" spans="1:7" ht="18.75" x14ac:dyDescent="0.3">
      <c r="A84" s="439"/>
      <c r="B84" s="105"/>
      <c r="C84" s="106"/>
      <c r="D84" s="130"/>
      <c r="E84" s="131"/>
      <c r="F84" s="130"/>
      <c r="G84" s="394"/>
    </row>
    <row r="85" spans="1:7" ht="18.75" x14ac:dyDescent="0.3">
      <c r="A85" s="439">
        <v>10</v>
      </c>
      <c r="B85" s="105"/>
      <c r="C85" s="204" t="s">
        <v>618</v>
      </c>
      <c r="D85" s="130"/>
      <c r="E85" s="131"/>
      <c r="F85" s="130"/>
      <c r="G85" s="394"/>
    </row>
    <row r="86" spans="1:7" ht="18.75" x14ac:dyDescent="0.3">
      <c r="A86" s="439">
        <v>11</v>
      </c>
      <c r="B86" s="99">
        <v>2210101</v>
      </c>
      <c r="C86" s="108" t="s">
        <v>71</v>
      </c>
      <c r="D86" s="104">
        <v>40000</v>
      </c>
      <c r="E86" s="97">
        <v>2474.08</v>
      </c>
      <c r="F86" s="104">
        <v>40000</v>
      </c>
      <c r="G86" s="394">
        <f t="shared" si="2"/>
        <v>-6.1852</v>
      </c>
    </row>
    <row r="87" spans="1:7" ht="18.75" x14ac:dyDescent="0.3">
      <c r="A87" s="439">
        <v>12</v>
      </c>
      <c r="B87" s="99">
        <v>2210101</v>
      </c>
      <c r="C87" s="108" t="s">
        <v>72</v>
      </c>
      <c r="D87" s="104">
        <v>7200</v>
      </c>
      <c r="E87" s="97">
        <v>0</v>
      </c>
      <c r="F87" s="104">
        <v>7200</v>
      </c>
      <c r="G87" s="394">
        <f t="shared" si="2"/>
        <v>0</v>
      </c>
    </row>
    <row r="88" spans="1:7" ht="18.75" x14ac:dyDescent="0.3">
      <c r="A88" s="439">
        <v>13</v>
      </c>
      <c r="B88" s="99">
        <v>2210101</v>
      </c>
      <c r="C88" s="139" t="s">
        <v>111</v>
      </c>
      <c r="D88" s="104">
        <v>10000</v>
      </c>
      <c r="E88" s="97">
        <v>0</v>
      </c>
      <c r="F88" s="104">
        <v>25000</v>
      </c>
      <c r="G88" s="394">
        <f t="shared" si="2"/>
        <v>0</v>
      </c>
    </row>
    <row r="89" spans="1:7" ht="18.75" x14ac:dyDescent="0.3">
      <c r="A89" s="439">
        <v>14</v>
      </c>
      <c r="B89" s="60">
        <v>2210101</v>
      </c>
      <c r="C89" s="113" t="s">
        <v>86</v>
      </c>
      <c r="D89" s="109">
        <v>14000</v>
      </c>
      <c r="E89" s="97">
        <v>12940</v>
      </c>
      <c r="F89" s="109">
        <v>14000</v>
      </c>
      <c r="G89" s="394">
        <f t="shared" si="2"/>
        <v>-92.428571428571431</v>
      </c>
    </row>
    <row r="90" spans="1:7" ht="18.75" x14ac:dyDescent="0.3">
      <c r="A90" s="439">
        <v>15</v>
      </c>
      <c r="B90" s="111">
        <v>2210102</v>
      </c>
      <c r="C90" s="112" t="s">
        <v>69</v>
      </c>
      <c r="D90" s="199">
        <v>100000</v>
      </c>
      <c r="E90" s="199">
        <v>60547.519999999997</v>
      </c>
      <c r="F90" s="199">
        <v>100000</v>
      </c>
      <c r="G90" s="394">
        <f t="shared" si="2"/>
        <v>-60.547519999999999</v>
      </c>
    </row>
    <row r="91" spans="1:7" ht="18.75" x14ac:dyDescent="0.3">
      <c r="A91" s="439">
        <v>16</v>
      </c>
      <c r="B91" s="111">
        <v>2210104</v>
      </c>
      <c r="C91" s="112" t="s">
        <v>43</v>
      </c>
      <c r="D91" s="102">
        <v>12000</v>
      </c>
      <c r="E91" s="102">
        <v>6000</v>
      </c>
      <c r="F91" s="102">
        <v>12000</v>
      </c>
      <c r="G91" s="394">
        <f t="shared" si="2"/>
        <v>-50</v>
      </c>
    </row>
    <row r="92" spans="1:7" ht="18.75" x14ac:dyDescent="0.3">
      <c r="A92" s="439">
        <v>17</v>
      </c>
      <c r="B92" s="111">
        <v>2210114</v>
      </c>
      <c r="C92" s="112" t="s">
        <v>89</v>
      </c>
      <c r="D92" s="102">
        <v>10000</v>
      </c>
      <c r="E92" s="102">
        <v>0</v>
      </c>
      <c r="F92" s="102">
        <v>10000</v>
      </c>
      <c r="G92" s="394">
        <f t="shared" si="2"/>
        <v>0</v>
      </c>
    </row>
    <row r="93" spans="1:7" ht="18.75" x14ac:dyDescent="0.3">
      <c r="A93" s="439">
        <v>18</v>
      </c>
      <c r="B93" s="111">
        <v>2210118</v>
      </c>
      <c r="C93" s="112" t="s">
        <v>84</v>
      </c>
      <c r="D93" s="102">
        <v>10000</v>
      </c>
      <c r="E93" s="102">
        <v>6000</v>
      </c>
      <c r="F93" s="102">
        <v>10000</v>
      </c>
      <c r="G93" s="394">
        <f t="shared" si="2"/>
        <v>-60</v>
      </c>
    </row>
    <row r="94" spans="1:7" ht="18.75" x14ac:dyDescent="0.3">
      <c r="A94" s="439">
        <v>19</v>
      </c>
      <c r="B94" s="111">
        <v>2210122</v>
      </c>
      <c r="C94" s="112" t="s">
        <v>70</v>
      </c>
      <c r="D94" s="102">
        <v>15000</v>
      </c>
      <c r="E94" s="102">
        <v>8615</v>
      </c>
      <c r="F94" s="102">
        <v>15000</v>
      </c>
      <c r="G94" s="394">
        <f t="shared" si="2"/>
        <v>-57.433333333333337</v>
      </c>
    </row>
    <row r="95" spans="1:7" ht="18.75" x14ac:dyDescent="0.3">
      <c r="A95" s="439"/>
      <c r="B95" s="111"/>
      <c r="C95" s="136" t="s">
        <v>7</v>
      </c>
      <c r="D95" s="206">
        <f>SUM(D86:D94)</f>
        <v>218200</v>
      </c>
      <c r="E95" s="206">
        <f t="shared" ref="E95:F95" si="3">SUM(E86:E94)</f>
        <v>96576.599999999991</v>
      </c>
      <c r="F95" s="206">
        <f t="shared" si="3"/>
        <v>233200</v>
      </c>
      <c r="G95" s="394">
        <f t="shared" si="2"/>
        <v>-44.260586617781847</v>
      </c>
    </row>
    <row r="96" spans="1:7" ht="18.75" x14ac:dyDescent="0.3">
      <c r="A96" s="439"/>
      <c r="B96" s="111"/>
      <c r="C96" s="112"/>
      <c r="D96" s="102"/>
      <c r="E96" s="102"/>
      <c r="F96" s="102"/>
      <c r="G96" s="394"/>
    </row>
    <row r="97" spans="1:7" ht="18.75" x14ac:dyDescent="0.3">
      <c r="A97" s="439"/>
      <c r="B97" s="111"/>
      <c r="C97" s="205" t="s">
        <v>619</v>
      </c>
      <c r="D97" s="102"/>
      <c r="E97" s="102"/>
      <c r="F97" s="102"/>
      <c r="G97" s="394"/>
    </row>
    <row r="98" spans="1:7" ht="18.75" x14ac:dyDescent="0.3">
      <c r="A98" s="439">
        <v>20</v>
      </c>
      <c r="B98" s="60">
        <v>2210201</v>
      </c>
      <c r="C98" s="113" t="s">
        <v>65</v>
      </c>
      <c r="D98" s="134">
        <v>80000</v>
      </c>
      <c r="E98" s="131">
        <v>43320</v>
      </c>
      <c r="F98" s="134">
        <v>100000</v>
      </c>
      <c r="G98" s="394">
        <f t="shared" si="2"/>
        <v>-54.15</v>
      </c>
    </row>
    <row r="99" spans="1:7" ht="18.75" x14ac:dyDescent="0.3">
      <c r="A99" s="439">
        <v>21</v>
      </c>
      <c r="B99" s="96">
        <v>2210202</v>
      </c>
      <c r="C99" s="15" t="s">
        <v>66</v>
      </c>
      <c r="D99" s="141">
        <v>1000</v>
      </c>
      <c r="E99" s="131">
        <v>0</v>
      </c>
      <c r="F99" s="141">
        <v>1000</v>
      </c>
      <c r="G99" s="394">
        <f t="shared" si="2"/>
        <v>0</v>
      </c>
    </row>
    <row r="100" spans="1:7" ht="18.75" x14ac:dyDescent="0.3">
      <c r="A100" s="439">
        <v>22</v>
      </c>
      <c r="B100" s="96">
        <v>2210204</v>
      </c>
      <c r="C100" s="15" t="s">
        <v>67</v>
      </c>
      <c r="D100" s="141">
        <v>1000</v>
      </c>
      <c r="E100" s="131">
        <v>50</v>
      </c>
      <c r="F100" s="141">
        <v>2000</v>
      </c>
      <c r="G100" s="394">
        <f t="shared" si="2"/>
        <v>-5</v>
      </c>
    </row>
    <row r="101" spans="1:7" ht="18.75" x14ac:dyDescent="0.3">
      <c r="A101" s="439">
        <v>23</v>
      </c>
      <c r="B101" s="111">
        <v>2210205</v>
      </c>
      <c r="C101" s="135" t="s">
        <v>83</v>
      </c>
      <c r="D101" s="102">
        <v>150000</v>
      </c>
      <c r="E101" s="102">
        <v>87770</v>
      </c>
      <c r="F101" s="102">
        <v>150000</v>
      </c>
      <c r="G101" s="394">
        <f t="shared" si="2"/>
        <v>-58.513333333333328</v>
      </c>
    </row>
    <row r="102" spans="1:7" ht="18.75" x14ac:dyDescent="0.3">
      <c r="A102" s="439"/>
      <c r="B102" s="111"/>
      <c r="C102" s="136" t="s">
        <v>7</v>
      </c>
      <c r="D102" s="206">
        <f>SUM(D98:D101)</f>
        <v>232000</v>
      </c>
      <c r="E102" s="206">
        <f t="shared" ref="E102:F102" si="4">SUM(E98:E101)</f>
        <v>131140</v>
      </c>
      <c r="F102" s="206">
        <f t="shared" si="4"/>
        <v>253000</v>
      </c>
      <c r="G102" s="394">
        <f t="shared" si="2"/>
        <v>-56.525862068965516</v>
      </c>
    </row>
    <row r="103" spans="1:7" ht="18.75" x14ac:dyDescent="0.3">
      <c r="A103" s="439"/>
      <c r="B103" s="111"/>
      <c r="C103" s="205"/>
      <c r="D103" s="102"/>
      <c r="E103" s="102"/>
      <c r="F103" s="102"/>
      <c r="G103" s="394"/>
    </row>
    <row r="104" spans="1:7" ht="18.75" x14ac:dyDescent="0.3">
      <c r="A104" s="439"/>
      <c r="B104" s="111"/>
      <c r="C104" s="205" t="s">
        <v>620</v>
      </c>
      <c r="D104" s="102"/>
      <c r="E104" s="102"/>
      <c r="F104" s="102"/>
      <c r="G104" s="394"/>
    </row>
    <row r="105" spans="1:7" ht="19.149999999999999" customHeight="1" x14ac:dyDescent="0.3">
      <c r="A105" s="439">
        <v>24</v>
      </c>
      <c r="B105" s="60">
        <v>2210402</v>
      </c>
      <c r="C105" s="416" t="s">
        <v>155</v>
      </c>
      <c r="D105" s="104">
        <v>10000</v>
      </c>
      <c r="E105" s="97">
        <v>0</v>
      </c>
      <c r="F105" s="104">
        <v>20000</v>
      </c>
      <c r="G105" s="394">
        <f t="shared" si="2"/>
        <v>0</v>
      </c>
    </row>
    <row r="106" spans="1:7" ht="18.75" x14ac:dyDescent="0.3">
      <c r="A106" s="439">
        <v>25</v>
      </c>
      <c r="B106" s="99">
        <v>2210411</v>
      </c>
      <c r="C106" s="415" t="s">
        <v>68</v>
      </c>
      <c r="D106" s="140">
        <v>15000</v>
      </c>
      <c r="E106" s="131">
        <v>7300</v>
      </c>
      <c r="F106" s="140">
        <v>15000</v>
      </c>
      <c r="G106" s="394">
        <f t="shared" si="2"/>
        <v>-48.666666666666671</v>
      </c>
    </row>
    <row r="107" spans="1:7" ht="18.75" x14ac:dyDescent="0.3">
      <c r="A107" s="439"/>
      <c r="B107" s="99"/>
      <c r="C107" s="136" t="s">
        <v>7</v>
      </c>
      <c r="D107" s="207">
        <f>SUM(D105:D106)</f>
        <v>25000</v>
      </c>
      <c r="E107" s="207">
        <f>SUM(E105:E106)</f>
        <v>7300</v>
      </c>
      <c r="F107" s="207">
        <f>SUM(F105:F106)</f>
        <v>35000</v>
      </c>
      <c r="G107" s="394">
        <f t="shared" si="2"/>
        <v>-29.2</v>
      </c>
    </row>
    <row r="108" spans="1:7" ht="18.75" x14ac:dyDescent="0.3">
      <c r="A108" s="439"/>
      <c r="B108" s="99"/>
      <c r="C108" s="100"/>
      <c r="D108" s="140"/>
      <c r="E108" s="131"/>
      <c r="F108" s="140"/>
      <c r="G108" s="394"/>
    </row>
    <row r="109" spans="1:7" ht="18.75" x14ac:dyDescent="0.3">
      <c r="A109" s="439"/>
      <c r="B109" s="99"/>
      <c r="C109" s="144" t="s">
        <v>75</v>
      </c>
      <c r="D109" s="104"/>
      <c r="E109" s="97"/>
      <c r="F109" s="104"/>
      <c r="G109" s="394"/>
    </row>
    <row r="110" spans="1:7" ht="18.75" x14ac:dyDescent="0.3">
      <c r="A110" s="439">
        <v>26</v>
      </c>
      <c r="B110" s="99">
        <v>2210603</v>
      </c>
      <c r="C110" s="108" t="s">
        <v>77</v>
      </c>
      <c r="D110" s="104">
        <v>20000</v>
      </c>
      <c r="E110" s="97">
        <v>0</v>
      </c>
      <c r="F110" s="104">
        <v>20000</v>
      </c>
      <c r="G110" s="394">
        <f t="shared" si="2"/>
        <v>0</v>
      </c>
    </row>
    <row r="111" spans="1:7" ht="18.75" x14ac:dyDescent="0.3">
      <c r="A111" s="439">
        <v>27</v>
      </c>
      <c r="B111" s="99">
        <v>2210605</v>
      </c>
      <c r="C111" s="100" t="s">
        <v>79</v>
      </c>
      <c r="D111" s="104">
        <v>15000</v>
      </c>
      <c r="E111" s="97">
        <v>0</v>
      </c>
      <c r="F111" s="104">
        <v>15000</v>
      </c>
      <c r="G111" s="394">
        <f t="shared" si="2"/>
        <v>0</v>
      </c>
    </row>
    <row r="112" spans="1:7" ht="18.75" x14ac:dyDescent="0.3">
      <c r="A112" s="439">
        <v>28</v>
      </c>
      <c r="B112" s="99">
        <v>2210611</v>
      </c>
      <c r="C112" s="100" t="s">
        <v>78</v>
      </c>
      <c r="D112" s="104">
        <v>5000</v>
      </c>
      <c r="E112" s="97">
        <v>0</v>
      </c>
      <c r="F112" s="104">
        <v>5000</v>
      </c>
      <c r="G112" s="394">
        <f t="shared" si="2"/>
        <v>0</v>
      </c>
    </row>
    <row r="113" spans="1:9" ht="18.75" x14ac:dyDescent="0.3">
      <c r="A113" s="439">
        <v>29</v>
      </c>
      <c r="B113" s="99">
        <v>2210623</v>
      </c>
      <c r="C113" s="108" t="s">
        <v>76</v>
      </c>
      <c r="D113" s="104">
        <v>10000</v>
      </c>
      <c r="E113" s="97">
        <v>0</v>
      </c>
      <c r="F113" s="104">
        <v>10000</v>
      </c>
      <c r="G113" s="394">
        <f t="shared" si="2"/>
        <v>0</v>
      </c>
    </row>
    <row r="114" spans="1:9" ht="18.75" x14ac:dyDescent="0.3">
      <c r="A114" s="439"/>
      <c r="B114" s="96"/>
      <c r="C114" s="18" t="s">
        <v>7</v>
      </c>
      <c r="D114" s="22">
        <f>SUM(D110:D113)</f>
        <v>50000</v>
      </c>
      <c r="E114" s="22">
        <f>SUM(E110:E113)</f>
        <v>0</v>
      </c>
      <c r="F114" s="22">
        <f>SUM(F110:F113)</f>
        <v>50000</v>
      </c>
      <c r="G114" s="394">
        <f t="shared" si="2"/>
        <v>0</v>
      </c>
    </row>
    <row r="115" spans="1:9" ht="18.75" x14ac:dyDescent="0.3">
      <c r="A115" s="439"/>
      <c r="B115" s="99"/>
      <c r="C115" s="100"/>
      <c r="D115" s="140"/>
      <c r="E115" s="131"/>
      <c r="F115" s="140"/>
      <c r="G115" s="394"/>
    </row>
    <row r="116" spans="1:9" ht="18.75" x14ac:dyDescent="0.3">
      <c r="A116" s="439"/>
      <c r="B116" s="99"/>
      <c r="C116" s="142" t="s">
        <v>621</v>
      </c>
      <c r="D116" s="140"/>
      <c r="E116" s="131"/>
      <c r="F116" s="140"/>
      <c r="G116" s="394"/>
    </row>
    <row r="117" spans="1:9" ht="18.75" x14ac:dyDescent="0.3">
      <c r="A117" s="439">
        <v>30</v>
      </c>
      <c r="B117" s="60">
        <v>2210901</v>
      </c>
      <c r="C117" s="113" t="s">
        <v>87</v>
      </c>
      <c r="D117" s="109">
        <v>150000</v>
      </c>
      <c r="E117" s="109">
        <v>73621.740000000005</v>
      </c>
      <c r="F117" s="109">
        <v>100000</v>
      </c>
      <c r="G117" s="394">
        <f t="shared" si="2"/>
        <v>-49.081160000000004</v>
      </c>
    </row>
    <row r="118" spans="1:9" ht="18.75" x14ac:dyDescent="0.3">
      <c r="A118" s="439">
        <v>31</v>
      </c>
      <c r="B118" s="60">
        <v>2210904</v>
      </c>
      <c r="C118" s="216" t="s">
        <v>671</v>
      </c>
      <c r="D118" s="109">
        <v>0</v>
      </c>
      <c r="E118" s="109">
        <v>0</v>
      </c>
      <c r="F118" s="109">
        <v>44000</v>
      </c>
      <c r="G118" s="394"/>
    </row>
    <row r="119" spans="1:9" ht="18.75" x14ac:dyDescent="0.3">
      <c r="A119" s="439">
        <v>32</v>
      </c>
      <c r="B119" s="60">
        <v>2210905</v>
      </c>
      <c r="C119" s="113" t="s">
        <v>572</v>
      </c>
      <c r="D119" s="109">
        <v>72000</v>
      </c>
      <c r="E119" s="97">
        <v>35000</v>
      </c>
      <c r="F119" s="109">
        <v>100000</v>
      </c>
      <c r="G119" s="394">
        <f t="shared" si="2"/>
        <v>-48.611111111111107</v>
      </c>
    </row>
    <row r="120" spans="1:9" ht="18.75" x14ac:dyDescent="0.3">
      <c r="A120" s="439"/>
      <c r="B120" s="99"/>
      <c r="C120" s="18" t="s">
        <v>7</v>
      </c>
      <c r="D120" s="207">
        <f>SUM(D117:D119)</f>
        <v>222000</v>
      </c>
      <c r="E120" s="207">
        <f>SUM(E117:E119)</f>
        <v>108621.74</v>
      </c>
      <c r="F120" s="207">
        <f>SUM(F117:F119)</f>
        <v>244000</v>
      </c>
      <c r="G120" s="394">
        <f t="shared" si="2"/>
        <v>-48.928711711711713</v>
      </c>
    </row>
    <row r="121" spans="1:9" ht="18.75" x14ac:dyDescent="0.3">
      <c r="A121" s="439"/>
      <c r="B121" s="99"/>
      <c r="C121" s="100"/>
      <c r="D121" s="140"/>
      <c r="E121" s="131"/>
      <c r="F121" s="140"/>
      <c r="G121" s="394"/>
    </row>
    <row r="122" spans="1:9" ht="18.75" x14ac:dyDescent="0.3">
      <c r="A122" s="439"/>
      <c r="B122" s="99"/>
      <c r="C122" s="142" t="s">
        <v>622</v>
      </c>
      <c r="D122" s="140"/>
      <c r="E122" s="131"/>
      <c r="F122" s="140"/>
      <c r="G122" s="394"/>
    </row>
    <row r="123" spans="1:9" ht="18.75" x14ac:dyDescent="0.3">
      <c r="A123" s="439">
        <v>33</v>
      </c>
      <c r="B123" s="99">
        <v>2210706</v>
      </c>
      <c r="C123" s="100" t="s">
        <v>73</v>
      </c>
      <c r="D123" s="104">
        <v>1000</v>
      </c>
      <c r="E123" s="97">
        <v>600</v>
      </c>
      <c r="F123" s="104">
        <v>1500</v>
      </c>
      <c r="G123" s="394">
        <f t="shared" si="2"/>
        <v>-60</v>
      </c>
    </row>
    <row r="124" spans="1:9" ht="18.75" x14ac:dyDescent="0.3">
      <c r="A124" s="439">
        <v>34</v>
      </c>
      <c r="B124" s="111">
        <v>2210708</v>
      </c>
      <c r="C124" s="112" t="s">
        <v>81</v>
      </c>
      <c r="D124" s="102">
        <v>150000</v>
      </c>
      <c r="E124" s="102">
        <v>76310</v>
      </c>
      <c r="F124" s="102">
        <v>150000</v>
      </c>
      <c r="G124" s="394">
        <f t="shared" si="2"/>
        <v>-50.873333333333335</v>
      </c>
      <c r="I124" s="61">
        <f>100*48*12</f>
        <v>57600</v>
      </c>
    </row>
    <row r="125" spans="1:9" ht="18.75" x14ac:dyDescent="0.3">
      <c r="A125" s="439">
        <v>35</v>
      </c>
      <c r="B125" s="60">
        <v>2210709</v>
      </c>
      <c r="C125" s="113" t="s">
        <v>80</v>
      </c>
      <c r="D125" s="109">
        <v>200000</v>
      </c>
      <c r="E125" s="97">
        <v>127760</v>
      </c>
      <c r="F125" s="109">
        <v>200000</v>
      </c>
      <c r="G125" s="394">
        <f t="shared" si="2"/>
        <v>-63.88</v>
      </c>
    </row>
    <row r="126" spans="1:9" ht="18.75" x14ac:dyDescent="0.3">
      <c r="A126" s="439">
        <v>36</v>
      </c>
      <c r="B126" s="99">
        <v>2210710</v>
      </c>
      <c r="C126" s="100" t="s">
        <v>628</v>
      </c>
      <c r="D126" s="104">
        <v>15000</v>
      </c>
      <c r="E126" s="97">
        <v>15950</v>
      </c>
      <c r="F126" s="104">
        <v>20000</v>
      </c>
      <c r="G126" s="394">
        <f t="shared" si="2"/>
        <v>-106.33333333333333</v>
      </c>
    </row>
    <row r="127" spans="1:9" ht="18.75" x14ac:dyDescent="0.3">
      <c r="A127" s="439">
        <v>37</v>
      </c>
      <c r="B127" s="111">
        <v>2210711</v>
      </c>
      <c r="C127" s="135" t="s">
        <v>82</v>
      </c>
      <c r="D127" s="102">
        <v>35000</v>
      </c>
      <c r="E127" s="102">
        <v>25300</v>
      </c>
      <c r="F127" s="102">
        <v>35000</v>
      </c>
      <c r="G127" s="394">
        <f t="shared" si="2"/>
        <v>-72.285714285714292</v>
      </c>
    </row>
    <row r="128" spans="1:9" ht="18.75" x14ac:dyDescent="0.3">
      <c r="A128" s="439">
        <v>38</v>
      </c>
      <c r="B128" s="96">
        <v>2210711</v>
      </c>
      <c r="C128" s="113" t="s">
        <v>551</v>
      </c>
      <c r="D128" s="109">
        <v>15000</v>
      </c>
      <c r="E128" s="97">
        <v>5000</v>
      </c>
      <c r="F128" s="109">
        <v>30000</v>
      </c>
      <c r="G128" s="394">
        <f t="shared" si="2"/>
        <v>-33.333333333333329</v>
      </c>
    </row>
    <row r="129" spans="1:8" ht="18.75" x14ac:dyDescent="0.3">
      <c r="A129" s="439"/>
      <c r="B129" s="99"/>
      <c r="C129" s="18" t="s">
        <v>7</v>
      </c>
      <c r="D129" s="207">
        <f>SUM(D123:D128)</f>
        <v>416000</v>
      </c>
      <c r="E129" s="207">
        <f t="shared" ref="E129:F129" si="5">SUM(E123:E128)</f>
        <v>250920</v>
      </c>
      <c r="F129" s="207">
        <f t="shared" si="5"/>
        <v>436500</v>
      </c>
      <c r="G129" s="394">
        <f t="shared" si="2"/>
        <v>-60.317307692307701</v>
      </c>
    </row>
    <row r="130" spans="1:8" ht="18.75" x14ac:dyDescent="0.3">
      <c r="A130" s="439"/>
      <c r="B130" s="105"/>
      <c r="C130" s="138" t="s">
        <v>64</v>
      </c>
      <c r="D130" s="130"/>
      <c r="E130" s="131"/>
      <c r="F130" s="130"/>
      <c r="G130" s="394"/>
    </row>
    <row r="131" spans="1:8" ht="18.75" x14ac:dyDescent="0.3">
      <c r="A131" s="439">
        <v>39</v>
      </c>
      <c r="B131" s="111">
        <v>2210803</v>
      </c>
      <c r="C131" s="112" t="s">
        <v>57</v>
      </c>
      <c r="D131" s="199">
        <v>200000</v>
      </c>
      <c r="E131" s="199">
        <v>66672.86</v>
      </c>
      <c r="F131" s="199">
        <v>130000</v>
      </c>
      <c r="G131" s="394">
        <f t="shared" si="2"/>
        <v>-33.33643</v>
      </c>
    </row>
    <row r="132" spans="1:8" ht="18.75" x14ac:dyDescent="0.3">
      <c r="A132" s="439">
        <v>40</v>
      </c>
      <c r="B132" s="111">
        <v>2211203</v>
      </c>
      <c r="C132" s="112" t="s">
        <v>90</v>
      </c>
      <c r="D132" s="102">
        <v>46776.7</v>
      </c>
      <c r="E132" s="102">
        <v>27820</v>
      </c>
      <c r="F132" s="102">
        <v>30000</v>
      </c>
      <c r="G132" s="394">
        <f t="shared" si="2"/>
        <v>-59.474054390326813</v>
      </c>
      <c r="H132" s="395">
        <f>D132-45</f>
        <v>46731.7</v>
      </c>
    </row>
    <row r="133" spans="1:8" ht="18.75" x14ac:dyDescent="0.3">
      <c r="A133" s="439">
        <v>41</v>
      </c>
      <c r="B133" s="60">
        <v>2211304</v>
      </c>
      <c r="C133" s="113" t="s">
        <v>88</v>
      </c>
      <c r="D133" s="109">
        <v>5000</v>
      </c>
      <c r="E133" s="97">
        <v>1590</v>
      </c>
      <c r="F133" s="109">
        <v>10000</v>
      </c>
      <c r="G133" s="394">
        <f t="shared" si="2"/>
        <v>-31.8</v>
      </c>
    </row>
    <row r="134" spans="1:8" ht="18.75" x14ac:dyDescent="0.3">
      <c r="A134" s="98">
        <v>42</v>
      </c>
      <c r="B134" s="99">
        <v>2211101</v>
      </c>
      <c r="C134" s="100" t="s">
        <v>74</v>
      </c>
      <c r="D134" s="104">
        <v>5000</v>
      </c>
      <c r="E134" s="97">
        <v>1625</v>
      </c>
      <c r="F134" s="104">
        <v>5000</v>
      </c>
      <c r="G134" s="394">
        <f t="shared" si="2"/>
        <v>-32.5</v>
      </c>
    </row>
    <row r="135" spans="1:8" ht="18.75" x14ac:dyDescent="0.3">
      <c r="A135" s="98">
        <v>43</v>
      </c>
      <c r="B135" s="99">
        <v>2821007</v>
      </c>
      <c r="C135" s="100" t="s">
        <v>719</v>
      </c>
      <c r="D135" s="104">
        <v>0</v>
      </c>
      <c r="E135" s="97"/>
      <c r="F135" s="104">
        <v>20000</v>
      </c>
      <c r="G135" s="394"/>
    </row>
    <row r="136" spans="1:8" ht="18.75" x14ac:dyDescent="0.3">
      <c r="A136" s="98">
        <v>44</v>
      </c>
      <c r="B136" s="60">
        <v>2821009</v>
      </c>
      <c r="C136" s="113" t="s">
        <v>85</v>
      </c>
      <c r="D136" s="109">
        <v>80000</v>
      </c>
      <c r="E136" s="97">
        <v>54200</v>
      </c>
      <c r="F136" s="109">
        <v>80000</v>
      </c>
      <c r="G136" s="394">
        <f t="shared" ref="G136:G149" si="6">-E136/D136*100</f>
        <v>-67.75</v>
      </c>
    </row>
    <row r="137" spans="1:8" ht="37.5" x14ac:dyDescent="0.3">
      <c r="A137" s="98">
        <v>45</v>
      </c>
      <c r="B137" s="60">
        <v>2821009</v>
      </c>
      <c r="C137" s="58" t="s">
        <v>546</v>
      </c>
      <c r="D137" s="109">
        <v>5000</v>
      </c>
      <c r="E137" s="97">
        <v>0</v>
      </c>
      <c r="F137" s="109">
        <v>5000</v>
      </c>
      <c r="G137" s="394">
        <f t="shared" si="6"/>
        <v>0</v>
      </c>
    </row>
    <row r="138" spans="1:8" ht="18.75" x14ac:dyDescent="0.3">
      <c r="A138" s="98">
        <v>46</v>
      </c>
      <c r="B138" s="60">
        <v>2821009</v>
      </c>
      <c r="C138" s="113" t="s">
        <v>502</v>
      </c>
      <c r="D138" s="109">
        <v>5000</v>
      </c>
      <c r="E138" s="97">
        <v>0</v>
      </c>
      <c r="F138" s="109">
        <v>5000</v>
      </c>
      <c r="G138" s="394">
        <f t="shared" si="6"/>
        <v>0</v>
      </c>
    </row>
    <row r="139" spans="1:8" ht="18.75" x14ac:dyDescent="0.3">
      <c r="A139" s="98">
        <v>47</v>
      </c>
      <c r="B139" s="60">
        <v>2821009</v>
      </c>
      <c r="C139" s="113" t="s">
        <v>547</v>
      </c>
      <c r="D139" s="109">
        <v>10000</v>
      </c>
      <c r="E139" s="97">
        <v>0</v>
      </c>
      <c r="F139" s="109">
        <v>8000</v>
      </c>
      <c r="G139" s="394">
        <f t="shared" si="6"/>
        <v>0</v>
      </c>
    </row>
    <row r="140" spans="1:8" ht="18.75" x14ac:dyDescent="0.3">
      <c r="A140" s="98"/>
      <c r="B140" s="60"/>
      <c r="C140" s="113"/>
      <c r="D140" s="109"/>
      <c r="E140" s="97"/>
      <c r="F140" s="109"/>
      <c r="G140" s="394"/>
    </row>
    <row r="141" spans="1:8" ht="18.75" x14ac:dyDescent="0.3">
      <c r="A141" s="98"/>
      <c r="B141" s="99"/>
      <c r="C141" s="142" t="s">
        <v>7</v>
      </c>
      <c r="D141" s="143">
        <f>SUM(D131:D139)</f>
        <v>356776.7</v>
      </c>
      <c r="E141" s="143">
        <f t="shared" ref="E141:F141" si="7">SUM(E131:E139)</f>
        <v>151907.85999999999</v>
      </c>
      <c r="F141" s="143">
        <f t="shared" si="7"/>
        <v>293000</v>
      </c>
      <c r="G141" s="394">
        <f t="shared" si="6"/>
        <v>-42.577853318336082</v>
      </c>
    </row>
    <row r="142" spans="1:8" ht="18.75" x14ac:dyDescent="0.3">
      <c r="A142" s="98"/>
      <c r="B142" s="99"/>
      <c r="C142" s="100"/>
      <c r="D142" s="104"/>
      <c r="E142" s="97"/>
      <c r="F142" s="104"/>
      <c r="G142" s="394"/>
    </row>
    <row r="143" spans="1:8" ht="18.75" x14ac:dyDescent="0.3">
      <c r="A143" s="98"/>
      <c r="B143" s="99"/>
      <c r="C143" s="144" t="s">
        <v>91</v>
      </c>
      <c r="D143" s="104"/>
      <c r="E143" s="97"/>
      <c r="F143" s="104"/>
      <c r="G143" s="394"/>
    </row>
    <row r="144" spans="1:8" ht="21" customHeight="1" x14ac:dyDescent="0.3">
      <c r="A144" s="98">
        <v>48</v>
      </c>
      <c r="B144" s="99">
        <v>3111205</v>
      </c>
      <c r="C144" s="146" t="s">
        <v>191</v>
      </c>
      <c r="D144" s="104">
        <v>40000</v>
      </c>
      <c r="E144" s="97">
        <v>0</v>
      </c>
      <c r="F144" s="104">
        <v>40000</v>
      </c>
      <c r="G144" s="394">
        <f t="shared" si="6"/>
        <v>0</v>
      </c>
    </row>
    <row r="145" spans="1:10" s="396" customFormat="1" ht="18.75" x14ac:dyDescent="0.3">
      <c r="A145" s="98">
        <v>49</v>
      </c>
      <c r="B145" s="99">
        <v>2210601</v>
      </c>
      <c r="C145" s="145" t="s">
        <v>192</v>
      </c>
      <c r="D145" s="104">
        <v>150000</v>
      </c>
      <c r="E145" s="97">
        <v>0</v>
      </c>
      <c r="F145" s="104">
        <v>150000</v>
      </c>
      <c r="G145" s="394">
        <f t="shared" si="6"/>
        <v>0</v>
      </c>
    </row>
    <row r="146" spans="1:10" ht="18.75" x14ac:dyDescent="0.3">
      <c r="A146" s="98">
        <v>50</v>
      </c>
      <c r="B146" s="99">
        <v>2210603</v>
      </c>
      <c r="C146" s="145" t="s">
        <v>207</v>
      </c>
      <c r="D146" s="104">
        <v>30000</v>
      </c>
      <c r="E146" s="97">
        <v>0</v>
      </c>
      <c r="F146" s="104">
        <v>50000</v>
      </c>
      <c r="G146" s="394">
        <f t="shared" si="6"/>
        <v>0</v>
      </c>
    </row>
    <row r="147" spans="1:10" ht="18.75" x14ac:dyDescent="0.3">
      <c r="A147" s="98">
        <v>51</v>
      </c>
      <c r="B147" s="99">
        <v>3111313</v>
      </c>
      <c r="C147" s="145" t="s">
        <v>208</v>
      </c>
      <c r="D147" s="104">
        <v>20000</v>
      </c>
      <c r="E147" s="97">
        <v>0</v>
      </c>
      <c r="F147" s="104">
        <v>30000</v>
      </c>
      <c r="G147" s="394">
        <f t="shared" si="6"/>
        <v>0</v>
      </c>
    </row>
    <row r="148" spans="1:10" ht="18.75" x14ac:dyDescent="0.3">
      <c r="A148" s="440">
        <v>52</v>
      </c>
      <c r="B148" s="208">
        <v>3111253</v>
      </c>
      <c r="C148" s="147" t="s">
        <v>573</v>
      </c>
      <c r="D148" s="147">
        <v>170000</v>
      </c>
      <c r="E148" s="147"/>
      <c r="F148" s="147">
        <v>170000</v>
      </c>
      <c r="G148" s="394">
        <f t="shared" si="6"/>
        <v>0</v>
      </c>
    </row>
    <row r="149" spans="1:10" ht="18.75" x14ac:dyDescent="0.3">
      <c r="A149" s="98"/>
      <c r="B149" s="148"/>
      <c r="C149" s="142" t="s">
        <v>7</v>
      </c>
      <c r="D149" s="143">
        <f>SUM(D144:D148)</f>
        <v>410000</v>
      </c>
      <c r="E149" s="143">
        <f>SUM(E144:E147)</f>
        <v>0</v>
      </c>
      <c r="F149" s="143">
        <f>SUM(F144:F148)</f>
        <v>440000</v>
      </c>
      <c r="G149" s="394">
        <f t="shared" si="6"/>
        <v>0</v>
      </c>
    </row>
    <row r="150" spans="1:10" ht="18.75" x14ac:dyDescent="0.3">
      <c r="A150" s="98"/>
      <c r="B150" s="148"/>
      <c r="C150" s="142" t="s">
        <v>562</v>
      </c>
      <c r="D150" s="143">
        <f>D74+D83+D95+D102+D107+D114+D120+D129+D141+D149</f>
        <v>2966900</v>
      </c>
      <c r="E150" s="143">
        <f>E74+E83+E95+E102+E107+E114+E120+E129+E141+E149</f>
        <v>1371367.0299999998</v>
      </c>
      <c r="F150" s="143">
        <f>F74+F83+F95+F102+F107+F114+F120+F129+F141+F149</f>
        <v>3214500</v>
      </c>
      <c r="G150" s="394">
        <f>-E150/D150*100</f>
        <v>-46.222219488354845</v>
      </c>
      <c r="H150" s="395">
        <f>F150-F65</f>
        <v>0</v>
      </c>
      <c r="I150" s="395">
        <f>0.2*F150</f>
        <v>642900</v>
      </c>
      <c r="J150" s="395">
        <f>F150-D150</f>
        <v>247600</v>
      </c>
    </row>
    <row r="151" spans="1:10" x14ac:dyDescent="0.25">
      <c r="F151" s="398"/>
    </row>
    <row r="152" spans="1:10" x14ac:dyDescent="0.25">
      <c r="F152" s="412"/>
    </row>
    <row r="153" spans="1:10" x14ac:dyDescent="0.25">
      <c r="E153" s="398"/>
    </row>
  </sheetData>
  <mergeCells count="1">
    <mergeCell ref="C2:D2"/>
  </mergeCells>
  <pageMargins left="0.7" right="0.7" top="0.75" bottom="0.75" header="0.3" footer="0.3"/>
  <pageSetup orientation="landscape" r:id="rId1"/>
  <headerFooter>
    <oddFooter>&amp;C&amp;16&amp;P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49"/>
  <sheetViews>
    <sheetView view="pageLayout" topLeftCell="A22" zoomScaleNormal="100" workbookViewId="0">
      <selection activeCell="J24" sqref="J24"/>
    </sheetView>
  </sheetViews>
  <sheetFormatPr defaultRowHeight="18.75" x14ac:dyDescent="0.3"/>
  <cols>
    <col min="1" max="1" width="4.28515625" style="258" customWidth="1"/>
    <col min="2" max="2" width="57.140625" style="151" customWidth="1"/>
    <col min="3" max="3" width="17.7109375" customWidth="1"/>
    <col min="4" max="4" width="10.7109375" customWidth="1"/>
    <col min="5" max="5" width="16" customWidth="1"/>
    <col min="6" max="6" width="15.28515625" customWidth="1"/>
    <col min="7" max="7" width="15.7109375" customWidth="1"/>
    <col min="8" max="8" width="9.28515625" style="260" customWidth="1"/>
    <col min="9" max="9" width="16" customWidth="1"/>
    <col min="10" max="10" width="10.28515625" bestFit="1" customWidth="1"/>
  </cols>
  <sheetData>
    <row r="1" spans="1:8" ht="15.75" x14ac:dyDescent="0.25">
      <c r="A1" s="450" t="s">
        <v>721</v>
      </c>
      <c r="B1" s="450"/>
      <c r="C1" s="450"/>
      <c r="D1" s="450"/>
      <c r="E1" s="450"/>
      <c r="F1" s="450"/>
      <c r="G1" s="320"/>
      <c r="H1" s="159"/>
    </row>
    <row r="2" spans="1:8" ht="70.5" customHeight="1" x14ac:dyDescent="0.25">
      <c r="A2" s="357" t="s">
        <v>0</v>
      </c>
      <c r="B2" s="209" t="s">
        <v>93</v>
      </c>
      <c r="C2" s="209" t="s">
        <v>94</v>
      </c>
      <c r="D2" s="209" t="s">
        <v>95</v>
      </c>
      <c r="E2" s="212" t="s">
        <v>623</v>
      </c>
      <c r="F2" s="212" t="s">
        <v>624</v>
      </c>
      <c r="G2" s="212" t="s">
        <v>584</v>
      </c>
      <c r="H2" s="358" t="s">
        <v>1</v>
      </c>
    </row>
    <row r="3" spans="1:8" x14ac:dyDescent="0.25">
      <c r="A3" s="209"/>
      <c r="B3" s="448" t="s">
        <v>96</v>
      </c>
      <c r="C3" s="448"/>
      <c r="D3" s="448"/>
      <c r="E3" s="448"/>
      <c r="F3" s="448"/>
      <c r="G3" s="209"/>
      <c r="H3" s="159"/>
    </row>
    <row r="4" spans="1:8" x14ac:dyDescent="0.25">
      <c r="A4" s="209"/>
      <c r="B4" s="209" t="s">
        <v>97</v>
      </c>
      <c r="C4" s="210"/>
      <c r="D4" s="211"/>
      <c r="E4" s="212"/>
      <c r="F4" s="212"/>
      <c r="G4" s="212"/>
      <c r="H4" s="159"/>
    </row>
    <row r="5" spans="1:8" x14ac:dyDescent="0.3">
      <c r="A5" s="210">
        <v>1</v>
      </c>
      <c r="B5" s="149" t="s">
        <v>98</v>
      </c>
      <c r="C5" s="156" t="s">
        <v>99</v>
      </c>
      <c r="D5" s="156" t="s">
        <v>100</v>
      </c>
      <c r="E5" s="157">
        <v>30000</v>
      </c>
      <c r="F5" s="158">
        <v>10000</v>
      </c>
      <c r="G5" s="157">
        <v>30000</v>
      </c>
      <c r="H5" s="159">
        <v>2210101</v>
      </c>
    </row>
    <row r="6" spans="1:8" x14ac:dyDescent="0.3">
      <c r="A6" s="210">
        <v>2</v>
      </c>
      <c r="B6" s="149" t="s">
        <v>101</v>
      </c>
      <c r="C6" s="156" t="s">
        <v>99</v>
      </c>
      <c r="D6" s="156" t="s">
        <v>100</v>
      </c>
      <c r="E6" s="157">
        <v>80000</v>
      </c>
      <c r="F6" s="158">
        <v>51599.32</v>
      </c>
      <c r="G6" s="157">
        <v>80000</v>
      </c>
      <c r="H6" s="159">
        <v>2210102</v>
      </c>
    </row>
    <row r="7" spans="1:8" x14ac:dyDescent="0.3">
      <c r="A7" s="210">
        <v>3</v>
      </c>
      <c r="B7" s="149" t="s">
        <v>102</v>
      </c>
      <c r="C7" s="156" t="s">
        <v>99</v>
      </c>
      <c r="D7" s="156" t="s">
        <v>100</v>
      </c>
      <c r="E7" s="157">
        <v>10000</v>
      </c>
      <c r="F7" s="158">
        <v>0</v>
      </c>
      <c r="G7" s="157">
        <v>10000</v>
      </c>
      <c r="H7" s="159">
        <v>3113108</v>
      </c>
    </row>
    <row r="8" spans="1:8" x14ac:dyDescent="0.3">
      <c r="A8" s="210">
        <v>4</v>
      </c>
      <c r="B8" s="149" t="s">
        <v>103</v>
      </c>
      <c r="C8" s="156" t="s">
        <v>99</v>
      </c>
      <c r="D8" s="156" t="s">
        <v>100</v>
      </c>
      <c r="E8" s="157">
        <v>30000</v>
      </c>
      <c r="F8" s="158">
        <v>0</v>
      </c>
      <c r="G8" s="157">
        <v>20000</v>
      </c>
      <c r="H8" s="159">
        <v>2210709</v>
      </c>
    </row>
    <row r="9" spans="1:8" x14ac:dyDescent="0.3">
      <c r="A9" s="210">
        <v>5</v>
      </c>
      <c r="B9" s="149" t="s">
        <v>104</v>
      </c>
      <c r="C9" s="156" t="s">
        <v>99</v>
      </c>
      <c r="D9" s="156" t="s">
        <v>100</v>
      </c>
      <c r="E9" s="157">
        <v>10000</v>
      </c>
      <c r="F9" s="158">
        <v>0</v>
      </c>
      <c r="G9" s="157">
        <v>10000</v>
      </c>
      <c r="H9" s="159">
        <v>2210623</v>
      </c>
    </row>
    <row r="10" spans="1:8" x14ac:dyDescent="0.3">
      <c r="A10" s="210">
        <v>6</v>
      </c>
      <c r="B10" s="149" t="s">
        <v>105</v>
      </c>
      <c r="C10" s="156" t="s">
        <v>99</v>
      </c>
      <c r="D10" s="156" t="s">
        <v>100</v>
      </c>
      <c r="E10" s="157">
        <v>80000</v>
      </c>
      <c r="F10" s="158">
        <v>57332.34</v>
      </c>
      <c r="G10" s="157">
        <v>100000</v>
      </c>
      <c r="H10" s="159">
        <v>2210502</v>
      </c>
    </row>
    <row r="11" spans="1:8" x14ac:dyDescent="0.3">
      <c r="A11" s="210">
        <v>7</v>
      </c>
      <c r="B11" s="149" t="s">
        <v>540</v>
      </c>
      <c r="C11" s="156" t="s">
        <v>99</v>
      </c>
      <c r="D11" s="156" t="s">
        <v>100</v>
      </c>
      <c r="E11" s="157">
        <v>56000</v>
      </c>
      <c r="F11" s="158">
        <v>27900</v>
      </c>
      <c r="G11" s="157">
        <v>56000</v>
      </c>
      <c r="H11" s="159">
        <v>2210509</v>
      </c>
    </row>
    <row r="12" spans="1:8" x14ac:dyDescent="0.3">
      <c r="A12" s="210">
        <v>8</v>
      </c>
      <c r="B12" s="150" t="s">
        <v>106</v>
      </c>
      <c r="C12" s="156" t="s">
        <v>99</v>
      </c>
      <c r="D12" s="156" t="s">
        <v>100</v>
      </c>
      <c r="E12" s="157">
        <v>50000</v>
      </c>
      <c r="F12" s="158">
        <v>47040</v>
      </c>
      <c r="G12" s="157">
        <v>50000</v>
      </c>
      <c r="H12" s="159">
        <v>2210711</v>
      </c>
    </row>
    <row r="13" spans="1:8" x14ac:dyDescent="0.3">
      <c r="A13" s="210">
        <v>9</v>
      </c>
      <c r="B13" s="150" t="s">
        <v>496</v>
      </c>
      <c r="C13" s="156" t="s">
        <v>99</v>
      </c>
      <c r="D13" s="156" t="s">
        <v>100</v>
      </c>
      <c r="E13" s="157">
        <v>82000</v>
      </c>
      <c r="F13" s="158">
        <v>93974.8</v>
      </c>
      <c r="G13" s="157">
        <v>100000</v>
      </c>
      <c r="H13" s="159">
        <v>2210708</v>
      </c>
    </row>
    <row r="14" spans="1:8" x14ac:dyDescent="0.3">
      <c r="A14" s="210">
        <v>10</v>
      </c>
      <c r="B14" s="150" t="s">
        <v>498</v>
      </c>
      <c r="C14" s="156" t="s">
        <v>99</v>
      </c>
      <c r="D14" s="156" t="s">
        <v>100</v>
      </c>
      <c r="E14" s="157">
        <v>25000</v>
      </c>
      <c r="F14" s="158">
        <v>0</v>
      </c>
      <c r="G14" s="157">
        <v>5000</v>
      </c>
      <c r="H14" s="159">
        <v>2210706</v>
      </c>
    </row>
    <row r="15" spans="1:8" x14ac:dyDescent="0.3">
      <c r="A15" s="210">
        <v>11</v>
      </c>
      <c r="B15" s="149" t="s">
        <v>107</v>
      </c>
      <c r="C15" s="156" t="s">
        <v>99</v>
      </c>
      <c r="D15" s="156" t="s">
        <v>100</v>
      </c>
      <c r="E15" s="157">
        <v>60000</v>
      </c>
      <c r="F15" s="158">
        <v>19350</v>
      </c>
      <c r="G15" s="157">
        <v>60000</v>
      </c>
      <c r="H15" s="159">
        <v>2210902</v>
      </c>
    </row>
    <row r="16" spans="1:8" x14ac:dyDescent="0.3">
      <c r="A16" s="210">
        <v>12</v>
      </c>
      <c r="B16" s="149" t="s">
        <v>552</v>
      </c>
      <c r="C16" s="156" t="s">
        <v>99</v>
      </c>
      <c r="D16" s="156" t="s">
        <v>100</v>
      </c>
      <c r="E16" s="157">
        <v>20000</v>
      </c>
      <c r="F16" s="158">
        <v>4500</v>
      </c>
      <c r="G16" s="157">
        <v>15000</v>
      </c>
      <c r="H16" s="159">
        <v>2210411</v>
      </c>
    </row>
    <row r="17" spans="1:8" x14ac:dyDescent="0.3">
      <c r="A17" s="210">
        <v>13</v>
      </c>
      <c r="B17" s="149" t="s">
        <v>712</v>
      </c>
      <c r="C17" s="156" t="s">
        <v>99</v>
      </c>
      <c r="D17" s="156" t="s">
        <v>100</v>
      </c>
      <c r="E17" s="157"/>
      <c r="F17" s="158"/>
      <c r="G17" s="157">
        <v>600000</v>
      </c>
      <c r="H17" s="159">
        <v>2731101</v>
      </c>
    </row>
    <row r="18" spans="1:8" x14ac:dyDescent="0.3">
      <c r="A18" s="210">
        <v>14</v>
      </c>
      <c r="B18" s="149" t="s">
        <v>713</v>
      </c>
      <c r="C18" s="156" t="s">
        <v>99</v>
      </c>
      <c r="D18" s="156" t="s">
        <v>100</v>
      </c>
      <c r="E18" s="157"/>
      <c r="F18" s="158"/>
      <c r="G18" s="157">
        <v>700000</v>
      </c>
      <c r="H18" s="159">
        <v>2210503</v>
      </c>
    </row>
    <row r="19" spans="1:8" x14ac:dyDescent="0.3">
      <c r="A19" s="210">
        <v>15</v>
      </c>
      <c r="B19" s="149" t="s">
        <v>90</v>
      </c>
      <c r="C19" s="160" t="s">
        <v>108</v>
      </c>
      <c r="D19" s="160" t="s">
        <v>100</v>
      </c>
      <c r="E19" s="213">
        <v>50843.7</v>
      </c>
      <c r="F19" s="158">
        <v>20000</v>
      </c>
      <c r="G19" s="213">
        <v>50843.7</v>
      </c>
      <c r="H19" s="159">
        <v>2211203</v>
      </c>
    </row>
    <row r="20" spans="1:8" ht="19.5" x14ac:dyDescent="0.35">
      <c r="A20" s="209"/>
      <c r="B20" s="214" t="s">
        <v>109</v>
      </c>
      <c r="C20" s="156"/>
      <c r="D20" s="156"/>
      <c r="E20" s="215">
        <f>SUM(E5:E19)</f>
        <v>583843.69999999995</v>
      </c>
      <c r="F20" s="215">
        <f>SUM(F5:F19)</f>
        <v>331696.46000000002</v>
      </c>
      <c r="G20" s="215">
        <f>SUM(G5:G19)</f>
        <v>1886843.7</v>
      </c>
      <c r="H20" s="159"/>
    </row>
    <row r="21" spans="1:8" x14ac:dyDescent="0.25">
      <c r="A21" s="209"/>
      <c r="B21" s="209" t="s">
        <v>110</v>
      </c>
      <c r="C21" s="156"/>
      <c r="D21" s="156"/>
      <c r="E21" s="157"/>
      <c r="F21" s="158"/>
      <c r="G21" s="157"/>
      <c r="H21" s="159"/>
    </row>
    <row r="22" spans="1:8" x14ac:dyDescent="0.25">
      <c r="A22" s="210">
        <v>16</v>
      </c>
      <c r="B22" s="216" t="s">
        <v>111</v>
      </c>
      <c r="C22" s="156" t="s">
        <v>99</v>
      </c>
      <c r="D22" s="156" t="s">
        <v>100</v>
      </c>
      <c r="E22" s="157">
        <v>25000</v>
      </c>
      <c r="F22" s="158">
        <v>0</v>
      </c>
      <c r="G22" s="157">
        <v>20000</v>
      </c>
      <c r="H22" s="159">
        <v>2210709</v>
      </c>
    </row>
    <row r="23" spans="1:8" x14ac:dyDescent="0.25">
      <c r="A23" s="210">
        <v>17</v>
      </c>
      <c r="B23" s="216" t="s">
        <v>112</v>
      </c>
      <c r="C23" s="156" t="s">
        <v>99</v>
      </c>
      <c r="D23" s="156" t="s">
        <v>100</v>
      </c>
      <c r="E23" s="157">
        <v>15000</v>
      </c>
      <c r="F23" s="158">
        <v>0</v>
      </c>
      <c r="G23" s="157">
        <v>15000</v>
      </c>
      <c r="H23" s="159">
        <v>2210411</v>
      </c>
    </row>
    <row r="24" spans="1:8" x14ac:dyDescent="0.25">
      <c r="A24" s="210">
        <v>18</v>
      </c>
      <c r="B24" s="216" t="s">
        <v>74</v>
      </c>
      <c r="C24" s="156" t="s">
        <v>108</v>
      </c>
      <c r="D24" s="156" t="s">
        <v>100</v>
      </c>
      <c r="E24" s="157"/>
      <c r="F24" s="158"/>
      <c r="G24" s="157">
        <v>5000</v>
      </c>
      <c r="H24" s="159">
        <v>2211101</v>
      </c>
    </row>
    <row r="25" spans="1:8" x14ac:dyDescent="0.25">
      <c r="A25" s="210">
        <v>17</v>
      </c>
      <c r="B25" s="216" t="s">
        <v>70</v>
      </c>
      <c r="C25" s="156" t="s">
        <v>108</v>
      </c>
      <c r="D25" s="156" t="s">
        <v>100</v>
      </c>
      <c r="E25" s="157"/>
      <c r="F25" s="158"/>
      <c r="G25" s="157">
        <v>15000</v>
      </c>
      <c r="H25" s="159">
        <v>2210122</v>
      </c>
    </row>
    <row r="26" spans="1:8" x14ac:dyDescent="0.25">
      <c r="A26" s="210">
        <v>18</v>
      </c>
      <c r="B26" s="216" t="s">
        <v>670</v>
      </c>
      <c r="C26" s="156" t="s">
        <v>99</v>
      </c>
      <c r="D26" s="156" t="s">
        <v>100</v>
      </c>
      <c r="E26" s="157"/>
      <c r="F26" s="158"/>
      <c r="G26" s="157">
        <v>50000</v>
      </c>
      <c r="H26" s="159">
        <v>2210908</v>
      </c>
    </row>
    <row r="27" spans="1:8" x14ac:dyDescent="0.25">
      <c r="A27" s="210">
        <v>19</v>
      </c>
      <c r="B27" s="216" t="s">
        <v>691</v>
      </c>
      <c r="C27" s="156" t="s">
        <v>108</v>
      </c>
      <c r="D27" s="156" t="s">
        <v>100</v>
      </c>
      <c r="E27" s="157"/>
      <c r="F27" s="158"/>
      <c r="G27" s="157">
        <v>20000</v>
      </c>
      <c r="H27" s="159">
        <v>2210120</v>
      </c>
    </row>
    <row r="28" spans="1:8" x14ac:dyDescent="0.25">
      <c r="A28" s="210">
        <v>20</v>
      </c>
      <c r="B28" s="216" t="s">
        <v>690</v>
      </c>
      <c r="C28" s="156" t="s">
        <v>108</v>
      </c>
      <c r="D28" s="156" t="s">
        <v>100</v>
      </c>
      <c r="E28" s="157"/>
      <c r="F28" s="158"/>
      <c r="G28" s="157">
        <v>60000</v>
      </c>
      <c r="H28" s="159">
        <v>2210709</v>
      </c>
    </row>
    <row r="29" spans="1:8" ht="19.5" x14ac:dyDescent="0.25">
      <c r="A29" s="210"/>
      <c r="B29" s="217" t="s">
        <v>109</v>
      </c>
      <c r="C29" s="156"/>
      <c r="D29" s="156"/>
      <c r="E29" s="215">
        <f>SUM(E22:E24)</f>
        <v>40000</v>
      </c>
      <c r="F29" s="215">
        <f>SUM(F22:F23)</f>
        <v>0</v>
      </c>
      <c r="G29" s="215">
        <f>SUM(G22:G28)</f>
        <v>185000</v>
      </c>
      <c r="H29" s="159"/>
    </row>
    <row r="30" spans="1:8" ht="37.5" x14ac:dyDescent="0.25">
      <c r="A30" s="210" t="s">
        <v>113</v>
      </c>
      <c r="B30" s="209" t="s">
        <v>567</v>
      </c>
      <c r="C30" s="156"/>
      <c r="D30" s="156"/>
      <c r="E30" s="157"/>
      <c r="F30" s="158"/>
      <c r="G30" s="157"/>
      <c r="H30" s="159"/>
    </row>
    <row r="31" spans="1:8" x14ac:dyDescent="0.25">
      <c r="A31" s="210">
        <v>20</v>
      </c>
      <c r="B31" s="218" t="s">
        <v>114</v>
      </c>
      <c r="C31" s="156" t="s">
        <v>99</v>
      </c>
      <c r="D31" s="156" t="s">
        <v>100</v>
      </c>
      <c r="E31" s="157">
        <v>10000</v>
      </c>
      <c r="F31" s="158">
        <v>5000</v>
      </c>
      <c r="G31" s="157">
        <v>10000</v>
      </c>
      <c r="H31" s="159">
        <v>2210711</v>
      </c>
    </row>
    <row r="32" spans="1:8" x14ac:dyDescent="0.25">
      <c r="A32" s="210">
        <v>21</v>
      </c>
      <c r="B32" s="216" t="s">
        <v>115</v>
      </c>
      <c r="C32" s="156" t="s">
        <v>99</v>
      </c>
      <c r="D32" s="156" t="s">
        <v>100</v>
      </c>
      <c r="E32" s="157">
        <v>30000</v>
      </c>
      <c r="F32" s="158">
        <v>20000</v>
      </c>
      <c r="G32" s="157">
        <v>30000</v>
      </c>
      <c r="H32" s="159">
        <v>2210711</v>
      </c>
    </row>
    <row r="33" spans="1:8" ht="18" customHeight="1" x14ac:dyDescent="0.25">
      <c r="A33" s="210">
        <v>22</v>
      </c>
      <c r="B33" s="216" t="s">
        <v>116</v>
      </c>
      <c r="C33" s="156" t="s">
        <v>99</v>
      </c>
      <c r="D33" s="156" t="s">
        <v>100</v>
      </c>
      <c r="E33" s="157">
        <v>40000</v>
      </c>
      <c r="F33" s="158">
        <v>20000</v>
      </c>
      <c r="G33" s="157">
        <v>40000</v>
      </c>
      <c r="H33" s="159">
        <v>2210711</v>
      </c>
    </row>
    <row r="34" spans="1:8" x14ac:dyDescent="0.25">
      <c r="A34" s="210">
        <v>23</v>
      </c>
      <c r="B34" s="216" t="s">
        <v>497</v>
      </c>
      <c r="C34" s="156" t="s">
        <v>99</v>
      </c>
      <c r="D34" s="156" t="s">
        <v>100</v>
      </c>
      <c r="E34" s="157">
        <v>10000</v>
      </c>
      <c r="F34" s="158">
        <v>2000</v>
      </c>
      <c r="G34" s="157">
        <v>10000</v>
      </c>
      <c r="H34" s="159">
        <v>2210101</v>
      </c>
    </row>
    <row r="35" spans="1:8" x14ac:dyDescent="0.25">
      <c r="A35" s="210">
        <v>24</v>
      </c>
      <c r="B35" s="216" t="s">
        <v>117</v>
      </c>
      <c r="C35" s="156" t="s">
        <v>99</v>
      </c>
      <c r="D35" s="156" t="s">
        <v>100</v>
      </c>
      <c r="E35" s="157">
        <v>10000</v>
      </c>
      <c r="F35" s="158">
        <v>0</v>
      </c>
      <c r="G35" s="157">
        <v>5000</v>
      </c>
      <c r="H35" s="159">
        <v>2210101</v>
      </c>
    </row>
    <row r="36" spans="1:8" x14ac:dyDescent="0.25">
      <c r="A36" s="210">
        <v>25</v>
      </c>
      <c r="B36" s="216" t="s">
        <v>673</v>
      </c>
      <c r="C36" s="156" t="s">
        <v>99</v>
      </c>
      <c r="D36" s="156" t="s">
        <v>100</v>
      </c>
      <c r="E36" s="157">
        <v>50000</v>
      </c>
      <c r="F36" s="158">
        <v>0</v>
      </c>
      <c r="G36" s="157">
        <v>80000</v>
      </c>
      <c r="H36" s="159">
        <v>2210709</v>
      </c>
    </row>
    <row r="37" spans="1:8" x14ac:dyDescent="0.25">
      <c r="A37" s="210">
        <v>26</v>
      </c>
      <c r="B37" s="216" t="s">
        <v>499</v>
      </c>
      <c r="C37" s="156" t="s">
        <v>99</v>
      </c>
      <c r="D37" s="156" t="s">
        <v>100</v>
      </c>
      <c r="E37" s="157">
        <v>10000</v>
      </c>
      <c r="F37" s="158">
        <v>0</v>
      </c>
      <c r="G37" s="157">
        <v>5000</v>
      </c>
      <c r="H37" s="159">
        <v>2210101</v>
      </c>
    </row>
    <row r="38" spans="1:8" x14ac:dyDescent="0.25">
      <c r="A38" s="210">
        <v>27</v>
      </c>
      <c r="B38" s="216" t="s">
        <v>118</v>
      </c>
      <c r="C38" s="156" t="s">
        <v>99</v>
      </c>
      <c r="D38" s="156" t="s">
        <v>100</v>
      </c>
      <c r="E38" s="157">
        <v>20000</v>
      </c>
      <c r="F38" s="158">
        <v>10000</v>
      </c>
      <c r="G38" s="157">
        <v>20000</v>
      </c>
      <c r="H38" s="159">
        <v>2210711</v>
      </c>
    </row>
    <row r="39" spans="1:8" ht="37.5" x14ac:dyDescent="0.25">
      <c r="A39" s="210">
        <v>28</v>
      </c>
      <c r="B39" s="216" t="s">
        <v>119</v>
      </c>
      <c r="C39" s="156" t="s">
        <v>99</v>
      </c>
      <c r="D39" s="156" t="s">
        <v>100</v>
      </c>
      <c r="E39" s="157">
        <v>10000</v>
      </c>
      <c r="F39" s="158">
        <v>0</v>
      </c>
      <c r="G39" s="157">
        <v>5000</v>
      </c>
      <c r="H39" s="159">
        <v>2210101</v>
      </c>
    </row>
    <row r="40" spans="1:8" ht="19.5" x14ac:dyDescent="0.25">
      <c r="A40" s="210"/>
      <c r="B40" s="217" t="s">
        <v>109</v>
      </c>
      <c r="C40" s="156"/>
      <c r="D40" s="156"/>
      <c r="E40" s="215">
        <f>SUM(E31:E39)</f>
        <v>190000</v>
      </c>
      <c r="F40" s="158"/>
      <c r="G40" s="215">
        <f>SUM(G31:G39)</f>
        <v>205000</v>
      </c>
      <c r="H40" s="159"/>
    </row>
    <row r="41" spans="1:8" x14ac:dyDescent="0.25">
      <c r="A41" s="210"/>
      <c r="B41" s="209" t="s">
        <v>120</v>
      </c>
      <c r="C41" s="156"/>
      <c r="D41" s="156"/>
      <c r="E41" s="157"/>
      <c r="F41" s="158"/>
      <c r="G41" s="157"/>
      <c r="H41" s="159"/>
    </row>
    <row r="42" spans="1:8" ht="37.5" x14ac:dyDescent="0.25">
      <c r="A42" s="210">
        <v>29</v>
      </c>
      <c r="B42" s="216" t="s">
        <v>121</v>
      </c>
      <c r="C42" s="156" t="s">
        <v>99</v>
      </c>
      <c r="D42" s="156" t="s">
        <v>100</v>
      </c>
      <c r="E42" s="157">
        <v>20000</v>
      </c>
      <c r="F42" s="158">
        <v>0</v>
      </c>
      <c r="G42" s="157">
        <v>5000</v>
      </c>
      <c r="H42" s="159">
        <v>2210711</v>
      </c>
    </row>
    <row r="43" spans="1:8" x14ac:dyDescent="0.25">
      <c r="A43" s="210">
        <v>30</v>
      </c>
      <c r="B43" s="216" t="s">
        <v>122</v>
      </c>
      <c r="C43" s="156" t="s">
        <v>99</v>
      </c>
      <c r="D43" s="156" t="s">
        <v>100</v>
      </c>
      <c r="E43" s="157">
        <v>40000</v>
      </c>
      <c r="F43" s="158">
        <v>17620</v>
      </c>
      <c r="G43" s="157">
        <v>20000</v>
      </c>
      <c r="H43" s="159">
        <v>2210710</v>
      </c>
    </row>
    <row r="44" spans="1:8" ht="19.5" x14ac:dyDescent="0.25">
      <c r="A44" s="210"/>
      <c r="B44" s="217" t="s">
        <v>109</v>
      </c>
      <c r="C44" s="156"/>
      <c r="D44" s="156"/>
      <c r="E44" s="215">
        <f>SUM(E42:E43)</f>
        <v>60000</v>
      </c>
      <c r="F44" s="215">
        <f t="shared" ref="F44:G44" si="0">SUM(F42:F43)</f>
        <v>17620</v>
      </c>
      <c r="G44" s="215">
        <f t="shared" si="0"/>
        <v>25000</v>
      </c>
      <c r="H44" s="159"/>
    </row>
    <row r="45" spans="1:8" x14ac:dyDescent="0.25">
      <c r="A45" s="210"/>
      <c r="B45" s="209" t="s">
        <v>123</v>
      </c>
      <c r="C45" s="156"/>
      <c r="D45" s="156"/>
      <c r="E45" s="157"/>
      <c r="F45" s="158"/>
      <c r="G45" s="157"/>
      <c r="H45" s="159"/>
    </row>
    <row r="46" spans="1:8" ht="37.5" x14ac:dyDescent="0.25">
      <c r="A46" s="210">
        <v>31</v>
      </c>
      <c r="B46" s="216" t="s">
        <v>124</v>
      </c>
      <c r="C46" s="156" t="s">
        <v>99</v>
      </c>
      <c r="D46" s="156" t="s">
        <v>100</v>
      </c>
      <c r="E46" s="157">
        <v>63000</v>
      </c>
      <c r="F46" s="158">
        <v>0</v>
      </c>
      <c r="G46" s="157">
        <v>56000</v>
      </c>
      <c r="H46" s="159">
        <v>2210904</v>
      </c>
    </row>
    <row r="47" spans="1:8" x14ac:dyDescent="0.25">
      <c r="A47" s="210">
        <v>32</v>
      </c>
      <c r="B47" s="216" t="s">
        <v>125</v>
      </c>
      <c r="C47" s="156" t="s">
        <v>99</v>
      </c>
      <c r="D47" s="156" t="s">
        <v>100</v>
      </c>
      <c r="E47" s="157">
        <v>20000</v>
      </c>
      <c r="F47" s="158">
        <v>0</v>
      </c>
      <c r="G47" s="157">
        <v>20000</v>
      </c>
      <c r="H47" s="159">
        <v>2210114</v>
      </c>
    </row>
    <row r="48" spans="1:8" ht="19.5" x14ac:dyDescent="0.25">
      <c r="A48" s="209"/>
      <c r="B48" s="217" t="s">
        <v>109</v>
      </c>
      <c r="C48" s="156"/>
      <c r="D48" s="156"/>
      <c r="E48" s="215">
        <f>SUM(E45:E47)</f>
        <v>83000</v>
      </c>
      <c r="F48" s="215">
        <f>SUM(F45:F47)</f>
        <v>0</v>
      </c>
      <c r="G48" s="215">
        <f>SUM(G45:G47)</f>
        <v>76000</v>
      </c>
      <c r="H48" s="159"/>
    </row>
    <row r="49" spans="1:8" ht="37.5" x14ac:dyDescent="0.25">
      <c r="A49" s="209"/>
      <c r="B49" s="211" t="s">
        <v>126</v>
      </c>
      <c r="C49" s="156"/>
      <c r="D49" s="156"/>
      <c r="E49" s="219">
        <f>E20+E29+E40+E44+E48</f>
        <v>956843.7</v>
      </c>
      <c r="F49" s="219">
        <f>F20+F29+F40+F44+F48</f>
        <v>349316.46</v>
      </c>
      <c r="G49" s="220">
        <f>G48+G44+G40+G29+G20</f>
        <v>2377843.7000000002</v>
      </c>
      <c r="H49" s="159"/>
    </row>
    <row r="50" spans="1:8" x14ac:dyDescent="0.25">
      <c r="A50" s="209"/>
      <c r="B50" s="216"/>
      <c r="C50" s="210"/>
      <c r="D50" s="210"/>
      <c r="E50" s="212"/>
      <c r="F50" s="212"/>
      <c r="G50" s="221"/>
      <c r="H50" s="159"/>
    </row>
    <row r="51" spans="1:8" x14ac:dyDescent="0.25">
      <c r="A51" s="209"/>
      <c r="B51" s="448" t="s">
        <v>127</v>
      </c>
      <c r="C51" s="448"/>
      <c r="D51" s="448"/>
      <c r="E51" s="448"/>
      <c r="F51" s="448"/>
      <c r="G51" s="209"/>
      <c r="H51" s="159"/>
    </row>
    <row r="52" spans="1:8" x14ac:dyDescent="0.3">
      <c r="A52" s="209"/>
      <c r="B52" s="209" t="s">
        <v>128</v>
      </c>
      <c r="C52" s="210"/>
      <c r="D52" s="210"/>
      <c r="E52" s="222"/>
      <c r="F52" s="222"/>
      <c r="G52" s="149"/>
      <c r="H52" s="159"/>
    </row>
    <row r="53" spans="1:8" x14ac:dyDescent="0.25">
      <c r="A53" s="210">
        <v>33</v>
      </c>
      <c r="B53" s="216" t="s">
        <v>129</v>
      </c>
      <c r="C53" s="156" t="s">
        <v>130</v>
      </c>
      <c r="D53" s="156" t="s">
        <v>100</v>
      </c>
      <c r="E53" s="158">
        <v>63000</v>
      </c>
      <c r="F53" s="158">
        <v>19500</v>
      </c>
      <c r="G53" s="157">
        <v>56000</v>
      </c>
      <c r="H53" s="159">
        <v>2821019</v>
      </c>
    </row>
    <row r="54" spans="1:8" s="12" customFormat="1" ht="37.5" x14ac:dyDescent="0.3">
      <c r="A54" s="241">
        <v>34</v>
      </c>
      <c r="B54" s="135" t="s">
        <v>132</v>
      </c>
      <c r="C54" s="161" t="s">
        <v>133</v>
      </c>
      <c r="D54" s="160" t="s">
        <v>131</v>
      </c>
      <c r="E54" s="162">
        <v>60883.44</v>
      </c>
      <c r="F54" s="162"/>
      <c r="G54" s="163">
        <v>60883.44</v>
      </c>
      <c r="H54" s="164">
        <v>3111256</v>
      </c>
    </row>
    <row r="55" spans="1:8" s="12" customFormat="1" x14ac:dyDescent="0.3">
      <c r="A55" s="241">
        <v>35</v>
      </c>
      <c r="B55" s="135" t="s">
        <v>717</v>
      </c>
      <c r="C55" s="161" t="s">
        <v>718</v>
      </c>
      <c r="D55" s="160" t="s">
        <v>100</v>
      </c>
      <c r="E55" s="162"/>
      <c r="F55" s="162"/>
      <c r="G55" s="163">
        <v>300000</v>
      </c>
      <c r="H55" s="164">
        <v>3111205</v>
      </c>
    </row>
    <row r="56" spans="1:8" ht="19.5" x14ac:dyDescent="0.25">
      <c r="A56" s="210"/>
      <c r="B56" s="217" t="s">
        <v>109</v>
      </c>
      <c r="C56" s="156"/>
      <c r="D56" s="156"/>
      <c r="E56" s="223">
        <f>SUM(E53:E54)</f>
        <v>123883.44</v>
      </c>
      <c r="F56" s="215">
        <f>SUM(F53:F54)</f>
        <v>19500</v>
      </c>
      <c r="G56" s="215">
        <f>SUM(G53:G54)</f>
        <v>116883.44</v>
      </c>
      <c r="H56" s="159"/>
    </row>
    <row r="57" spans="1:8" ht="19.5" x14ac:dyDescent="0.25">
      <c r="A57" s="210"/>
      <c r="B57" s="217"/>
      <c r="C57" s="156"/>
      <c r="D57" s="156"/>
      <c r="E57" s="223"/>
      <c r="F57" s="158"/>
      <c r="G57" s="215"/>
      <c r="H57" s="159"/>
    </row>
    <row r="58" spans="1:8" x14ac:dyDescent="0.25">
      <c r="A58" s="210"/>
      <c r="B58" s="209" t="s">
        <v>134</v>
      </c>
      <c r="C58" s="156"/>
      <c r="D58" s="156"/>
      <c r="E58" s="158"/>
      <c r="F58" s="158"/>
      <c r="G58" s="157"/>
      <c r="H58" s="159"/>
    </row>
    <row r="59" spans="1:8" ht="37.5" x14ac:dyDescent="0.25">
      <c r="A59" s="210">
        <v>36</v>
      </c>
      <c r="B59" s="216" t="s">
        <v>692</v>
      </c>
      <c r="C59" s="156" t="s">
        <v>130</v>
      </c>
      <c r="D59" s="156" t="s">
        <v>100</v>
      </c>
      <c r="E59" s="157">
        <v>16000</v>
      </c>
      <c r="F59" s="158">
        <v>5000</v>
      </c>
      <c r="G59" s="157">
        <v>14000</v>
      </c>
      <c r="H59" s="265">
        <v>2210711</v>
      </c>
    </row>
    <row r="60" spans="1:8" x14ac:dyDescent="0.25">
      <c r="A60" s="210">
        <v>37</v>
      </c>
      <c r="B60" s="216" t="s">
        <v>135</v>
      </c>
      <c r="C60" s="156" t="s">
        <v>130</v>
      </c>
      <c r="D60" s="156" t="s">
        <v>100</v>
      </c>
      <c r="E60" s="158">
        <v>15000</v>
      </c>
      <c r="F60" s="158">
        <v>5000</v>
      </c>
      <c r="G60" s="157">
        <v>15000</v>
      </c>
      <c r="H60" s="159">
        <v>2821010</v>
      </c>
    </row>
    <row r="61" spans="1:8" ht="19.5" x14ac:dyDescent="0.25">
      <c r="A61" s="210"/>
      <c r="B61" s="217" t="s">
        <v>137</v>
      </c>
      <c r="C61" s="156"/>
      <c r="D61" s="156"/>
      <c r="E61" s="223">
        <f>SUM(E59:E60)</f>
        <v>31000</v>
      </c>
      <c r="F61" s="223">
        <f>SUM(F59:F60)</f>
        <v>10000</v>
      </c>
      <c r="G61" s="215">
        <f>SUM(G59:G60)</f>
        <v>29000</v>
      </c>
      <c r="H61" s="159"/>
    </row>
    <row r="62" spans="1:8" ht="37.5" x14ac:dyDescent="0.25">
      <c r="A62" s="210"/>
      <c r="B62" s="209" t="s">
        <v>568</v>
      </c>
      <c r="C62" s="156"/>
      <c r="D62" s="156"/>
      <c r="E62" s="253"/>
      <c r="F62" s="158"/>
      <c r="G62" s="157"/>
      <c r="H62" s="159"/>
    </row>
    <row r="63" spans="1:8" x14ac:dyDescent="0.3">
      <c r="A63" s="441">
        <v>38</v>
      </c>
      <c r="B63" s="149" t="s">
        <v>138</v>
      </c>
      <c r="C63" s="224" t="s">
        <v>130</v>
      </c>
      <c r="D63" s="224" t="s">
        <v>100</v>
      </c>
      <c r="E63" s="224">
        <v>20000</v>
      </c>
      <c r="F63" s="224">
        <v>2000</v>
      </c>
      <c r="G63" s="224">
        <v>5000</v>
      </c>
      <c r="H63" s="159">
        <v>2210711</v>
      </c>
    </row>
    <row r="64" spans="1:8" x14ac:dyDescent="0.3">
      <c r="A64" s="441">
        <v>39</v>
      </c>
      <c r="B64" s="149" t="s">
        <v>139</v>
      </c>
      <c r="C64" s="224" t="s">
        <v>130</v>
      </c>
      <c r="D64" s="224" t="s">
        <v>100</v>
      </c>
      <c r="E64" s="225">
        <v>200000</v>
      </c>
      <c r="F64" s="224">
        <v>59140</v>
      </c>
      <c r="G64" s="225">
        <v>200000</v>
      </c>
      <c r="H64" s="159">
        <v>2821009</v>
      </c>
    </row>
    <row r="65" spans="1:8" x14ac:dyDescent="0.3">
      <c r="A65" s="441">
        <v>40</v>
      </c>
      <c r="B65" s="149" t="s">
        <v>501</v>
      </c>
      <c r="C65" s="224" t="s">
        <v>130</v>
      </c>
      <c r="D65" s="224" t="s">
        <v>100</v>
      </c>
      <c r="E65" s="224">
        <v>10000</v>
      </c>
      <c r="F65" s="224">
        <v>2560</v>
      </c>
      <c r="G65" s="224">
        <v>5000</v>
      </c>
      <c r="H65" s="159">
        <v>2821009</v>
      </c>
    </row>
    <row r="66" spans="1:8" x14ac:dyDescent="0.3">
      <c r="A66" s="441">
        <v>41</v>
      </c>
      <c r="B66" s="149" t="s">
        <v>508</v>
      </c>
      <c r="C66" s="224" t="s">
        <v>130</v>
      </c>
      <c r="D66" s="224" t="s">
        <v>100</v>
      </c>
      <c r="E66" s="224">
        <v>5000</v>
      </c>
      <c r="F66" s="224">
        <v>2500</v>
      </c>
      <c r="G66" s="224">
        <v>5000</v>
      </c>
      <c r="H66" s="159">
        <v>2821009</v>
      </c>
    </row>
    <row r="67" spans="1:8" ht="37.5" x14ac:dyDescent="0.3">
      <c r="A67" s="441">
        <v>42</v>
      </c>
      <c r="B67" s="149" t="s">
        <v>505</v>
      </c>
      <c r="C67" s="224" t="s">
        <v>130</v>
      </c>
      <c r="D67" s="224" t="s">
        <v>100</v>
      </c>
      <c r="E67" s="224">
        <v>10000</v>
      </c>
      <c r="F67" s="224">
        <v>0</v>
      </c>
      <c r="G67" s="224">
        <v>5000</v>
      </c>
      <c r="H67" s="159">
        <v>2210711</v>
      </c>
    </row>
    <row r="68" spans="1:8" ht="19.5" x14ac:dyDescent="0.35">
      <c r="A68" s="441">
        <v>43</v>
      </c>
      <c r="B68" s="214" t="s">
        <v>109</v>
      </c>
      <c r="C68" s="224"/>
      <c r="D68" s="224"/>
      <c r="E68" s="226">
        <f>SUM(E63:E67)</f>
        <v>245000</v>
      </c>
      <c r="F68" s="226">
        <f>SUM(F63:F67)</f>
        <v>66200</v>
      </c>
      <c r="G68" s="226">
        <f>SUM(G63:G67)</f>
        <v>220000</v>
      </c>
      <c r="H68" s="159"/>
    </row>
    <row r="69" spans="1:8" x14ac:dyDescent="0.3">
      <c r="A69" s="441"/>
      <c r="B69" s="155" t="s">
        <v>140</v>
      </c>
      <c r="C69" s="156"/>
      <c r="D69" s="156"/>
      <c r="E69" s="158"/>
      <c r="F69" s="158"/>
      <c r="G69" s="157"/>
      <c r="H69" s="159"/>
    </row>
    <row r="70" spans="1:8" x14ac:dyDescent="0.3">
      <c r="A70" s="441">
        <v>44</v>
      </c>
      <c r="B70" s="149" t="s">
        <v>141</v>
      </c>
      <c r="C70" s="156" t="s">
        <v>130</v>
      </c>
      <c r="D70" s="156" t="s">
        <v>100</v>
      </c>
      <c r="E70" s="213">
        <v>200000</v>
      </c>
      <c r="F70" s="158">
        <v>50000</v>
      </c>
      <c r="G70" s="213">
        <v>200000</v>
      </c>
      <c r="H70" s="159">
        <v>2821017</v>
      </c>
    </row>
    <row r="71" spans="1:8" x14ac:dyDescent="0.3">
      <c r="A71" s="441">
        <v>45</v>
      </c>
      <c r="B71" s="149" t="s">
        <v>142</v>
      </c>
      <c r="C71" s="156" t="s">
        <v>130</v>
      </c>
      <c r="D71" s="156" t="s">
        <v>100</v>
      </c>
      <c r="E71" s="213">
        <v>85000</v>
      </c>
      <c r="F71" s="158">
        <v>0</v>
      </c>
      <c r="G71" s="213">
        <v>50000</v>
      </c>
      <c r="H71" s="227">
        <v>3113102</v>
      </c>
    </row>
    <row r="72" spans="1:8" x14ac:dyDescent="0.3">
      <c r="A72" s="441">
        <v>46</v>
      </c>
      <c r="B72" s="149" t="s">
        <v>143</v>
      </c>
      <c r="C72" s="156" t="s">
        <v>130</v>
      </c>
      <c r="D72" s="156" t="s">
        <v>100</v>
      </c>
      <c r="E72" s="157">
        <v>30000</v>
      </c>
      <c r="F72" s="158">
        <v>15000</v>
      </c>
      <c r="G72" s="157">
        <v>30000</v>
      </c>
      <c r="H72" s="159">
        <v>2210120</v>
      </c>
    </row>
    <row r="73" spans="1:8" x14ac:dyDescent="0.3">
      <c r="A73" s="441">
        <v>47</v>
      </c>
      <c r="B73" s="149" t="s">
        <v>535</v>
      </c>
      <c r="C73" s="156" t="s">
        <v>130</v>
      </c>
      <c r="D73" s="156" t="s">
        <v>100</v>
      </c>
      <c r="E73" s="157">
        <v>161000</v>
      </c>
      <c r="F73" s="158">
        <v>43163.31</v>
      </c>
      <c r="G73" s="157">
        <v>80000</v>
      </c>
      <c r="H73" s="159">
        <v>2210205</v>
      </c>
    </row>
    <row r="74" spans="1:8" x14ac:dyDescent="0.3">
      <c r="A74" s="441">
        <v>48</v>
      </c>
      <c r="B74" s="149" t="s">
        <v>510</v>
      </c>
      <c r="C74" s="156" t="s">
        <v>130</v>
      </c>
      <c r="D74" s="156" t="s">
        <v>100</v>
      </c>
      <c r="E74" s="157">
        <v>10000</v>
      </c>
      <c r="F74" s="158">
        <v>0</v>
      </c>
      <c r="G74" s="157">
        <v>0</v>
      </c>
      <c r="H74" s="159">
        <v>2210101</v>
      </c>
    </row>
    <row r="75" spans="1:8" ht="19.5" x14ac:dyDescent="0.35">
      <c r="A75" s="210"/>
      <c r="B75" s="214" t="s">
        <v>137</v>
      </c>
      <c r="C75" s="156"/>
      <c r="D75" s="156"/>
      <c r="E75" s="223">
        <f>SUM(E70:E74)</f>
        <v>486000</v>
      </c>
      <c r="F75" s="223">
        <f>SUM(F70:F74)</f>
        <v>108163.31</v>
      </c>
      <c r="G75" s="223">
        <f>SUM(G70:G74)</f>
        <v>360000</v>
      </c>
      <c r="H75" s="159"/>
    </row>
    <row r="76" spans="1:8" ht="37.5" x14ac:dyDescent="0.25">
      <c r="A76" s="210"/>
      <c r="B76" s="211" t="s">
        <v>144</v>
      </c>
      <c r="C76" s="156"/>
      <c r="D76" s="156"/>
      <c r="E76" s="220">
        <f>E56+E61+E68+E75</f>
        <v>885883.44</v>
      </c>
      <c r="F76" s="220">
        <f>F56+F61+F68+F75</f>
        <v>203863.31</v>
      </c>
      <c r="G76" s="220">
        <f>G56+G61+G68+G75</f>
        <v>725883.44</v>
      </c>
      <c r="H76" s="228"/>
    </row>
    <row r="77" spans="1:8" x14ac:dyDescent="0.3">
      <c r="A77" s="210"/>
      <c r="B77" s="211"/>
      <c r="C77" s="210"/>
      <c r="D77" s="210"/>
      <c r="E77" s="212"/>
      <c r="F77" s="212"/>
      <c r="G77" s="359"/>
      <c r="H77" s="159"/>
    </row>
    <row r="78" spans="1:8" x14ac:dyDescent="0.25">
      <c r="A78" s="210"/>
      <c r="B78" s="448" t="s">
        <v>145</v>
      </c>
      <c r="C78" s="448"/>
      <c r="D78" s="448"/>
      <c r="E78" s="448"/>
      <c r="F78" s="448"/>
      <c r="G78" s="209"/>
      <c r="H78" s="159"/>
    </row>
    <row r="79" spans="1:8" x14ac:dyDescent="0.25">
      <c r="A79" s="210"/>
      <c r="B79" s="209" t="s">
        <v>146</v>
      </c>
      <c r="C79" s="211"/>
      <c r="D79" s="211"/>
      <c r="E79" s="212"/>
      <c r="F79" s="212"/>
      <c r="G79" s="212"/>
      <c r="H79" s="159"/>
    </row>
    <row r="80" spans="1:8" x14ac:dyDescent="0.25">
      <c r="A80" s="241">
        <v>49</v>
      </c>
      <c r="B80" s="229" t="s">
        <v>646</v>
      </c>
      <c r="C80" s="160" t="s">
        <v>130</v>
      </c>
      <c r="D80" s="160" t="s">
        <v>100</v>
      </c>
      <c r="E80" s="230">
        <v>40000</v>
      </c>
      <c r="F80" s="230">
        <v>0</v>
      </c>
      <c r="G80" s="230">
        <v>10000</v>
      </c>
      <c r="H80" s="159">
        <v>2821018</v>
      </c>
    </row>
    <row r="81" spans="1:8" x14ac:dyDescent="0.25">
      <c r="A81" s="241">
        <v>50</v>
      </c>
      <c r="B81" s="229" t="s">
        <v>147</v>
      </c>
      <c r="C81" s="160" t="s">
        <v>130</v>
      </c>
      <c r="D81" s="160" t="s">
        <v>100</v>
      </c>
      <c r="E81" s="230">
        <v>20000</v>
      </c>
      <c r="F81" s="230">
        <v>10000</v>
      </c>
      <c r="G81" s="230">
        <v>20000</v>
      </c>
      <c r="H81" s="159">
        <v>2210711</v>
      </c>
    </row>
    <row r="82" spans="1:8" x14ac:dyDescent="0.25">
      <c r="A82" s="241">
        <v>51</v>
      </c>
      <c r="B82" s="229" t="s">
        <v>148</v>
      </c>
      <c r="C82" s="160" t="s">
        <v>130</v>
      </c>
      <c r="D82" s="160" t="s">
        <v>100</v>
      </c>
      <c r="E82" s="230">
        <v>20000</v>
      </c>
      <c r="F82" s="230">
        <v>5000</v>
      </c>
      <c r="G82" s="230">
        <v>10000</v>
      </c>
      <c r="H82" s="159">
        <v>2210711</v>
      </c>
    </row>
    <row r="83" spans="1:8" x14ac:dyDescent="0.25">
      <c r="A83" s="241">
        <v>52</v>
      </c>
      <c r="B83" s="229" t="s">
        <v>548</v>
      </c>
      <c r="C83" s="160" t="s">
        <v>130</v>
      </c>
      <c r="D83" s="160" t="s">
        <v>100</v>
      </c>
      <c r="E83" s="230">
        <v>10000</v>
      </c>
      <c r="F83" s="230">
        <v>5000</v>
      </c>
      <c r="G83" s="230">
        <v>10000</v>
      </c>
      <c r="H83" s="159">
        <v>2210904</v>
      </c>
    </row>
    <row r="84" spans="1:8" ht="19.5" x14ac:dyDescent="0.25">
      <c r="A84" s="235"/>
      <c r="B84" s="231" t="s">
        <v>109</v>
      </c>
      <c r="C84" s="232"/>
      <c r="D84" s="233" t="s">
        <v>149</v>
      </c>
      <c r="E84" s="234">
        <f>SUM(E80:E83)</f>
        <v>90000</v>
      </c>
      <c r="F84" s="234">
        <f>SUM(F80:F83)</f>
        <v>20000</v>
      </c>
      <c r="G84" s="234">
        <f>SUM(G80:G83)</f>
        <v>50000</v>
      </c>
      <c r="H84" s="159"/>
    </row>
    <row r="85" spans="1:8" ht="37.5" x14ac:dyDescent="0.25">
      <c r="A85" s="235"/>
      <c r="B85" s="235" t="s">
        <v>150</v>
      </c>
      <c r="C85" s="235"/>
      <c r="D85" s="236"/>
      <c r="E85" s="237"/>
      <c r="F85" s="221"/>
      <c r="G85" s="237"/>
      <c r="H85" s="159"/>
    </row>
    <row r="86" spans="1:8" ht="20.45" customHeight="1" x14ac:dyDescent="0.25">
      <c r="A86" s="241">
        <v>53</v>
      </c>
      <c r="B86" s="238" t="s">
        <v>151</v>
      </c>
      <c r="C86" s="160" t="s">
        <v>130</v>
      </c>
      <c r="D86" s="160" t="s">
        <v>100</v>
      </c>
      <c r="E86" s="230">
        <v>50000</v>
      </c>
      <c r="F86" s="220">
        <v>0</v>
      </c>
      <c r="G86" s="230">
        <v>50000</v>
      </c>
      <c r="H86" s="159">
        <v>2210617</v>
      </c>
    </row>
    <row r="87" spans="1:8" ht="30.6" customHeight="1" x14ac:dyDescent="0.3">
      <c r="A87" s="241">
        <v>54</v>
      </c>
      <c r="B87" s="135" t="s">
        <v>503</v>
      </c>
      <c r="C87" s="160" t="s">
        <v>504</v>
      </c>
      <c r="D87" s="160" t="s">
        <v>100</v>
      </c>
      <c r="E87" s="230">
        <v>140000</v>
      </c>
      <c r="F87" s="230">
        <v>86000</v>
      </c>
      <c r="G87" s="230">
        <v>100000</v>
      </c>
      <c r="H87" s="153">
        <v>3113110</v>
      </c>
    </row>
    <row r="88" spans="1:8" x14ac:dyDescent="0.25">
      <c r="A88" s="241">
        <v>55</v>
      </c>
      <c r="B88" s="216" t="s">
        <v>647</v>
      </c>
      <c r="C88" s="156" t="s">
        <v>130</v>
      </c>
      <c r="D88" s="156" t="s">
        <v>100</v>
      </c>
      <c r="E88" s="239">
        <v>80000</v>
      </c>
      <c r="F88" s="230">
        <v>89980</v>
      </c>
      <c r="G88" s="239">
        <v>100000</v>
      </c>
      <c r="H88" s="159">
        <v>2210108</v>
      </c>
    </row>
    <row r="89" spans="1:8" ht="19.5" x14ac:dyDescent="0.35">
      <c r="A89" s="241"/>
      <c r="B89" s="240" t="s">
        <v>109</v>
      </c>
      <c r="C89" s="160"/>
      <c r="D89" s="160"/>
      <c r="E89" s="234">
        <f>SUM(E85:E88)</f>
        <v>270000</v>
      </c>
      <c r="F89" s="234">
        <f>SUM(F85:F88)</f>
        <v>175980</v>
      </c>
      <c r="G89" s="234">
        <f>SUM(G85:G88)</f>
        <v>250000</v>
      </c>
      <c r="H89" s="159"/>
    </row>
    <row r="90" spans="1:8" x14ac:dyDescent="0.25">
      <c r="A90" s="241"/>
      <c r="B90" s="235" t="s">
        <v>152</v>
      </c>
      <c r="C90" s="235"/>
      <c r="D90" s="241"/>
      <c r="E90" s="237"/>
      <c r="F90" s="221"/>
      <c r="G90" s="237"/>
      <c r="H90" s="159"/>
    </row>
    <row r="91" spans="1:8" s="26" customFormat="1" x14ac:dyDescent="0.3">
      <c r="A91" s="241">
        <v>56</v>
      </c>
      <c r="B91" s="135" t="s">
        <v>676</v>
      </c>
      <c r="C91" s="160" t="s">
        <v>130</v>
      </c>
      <c r="D91" s="160" t="s">
        <v>100</v>
      </c>
      <c r="E91" s="230">
        <v>150000</v>
      </c>
      <c r="F91" s="220">
        <v>38000</v>
      </c>
      <c r="G91" s="230">
        <v>150000</v>
      </c>
      <c r="H91" s="159">
        <v>2210601</v>
      </c>
    </row>
    <row r="92" spans="1:8" s="12" customFormat="1" x14ac:dyDescent="0.25">
      <c r="A92" s="241">
        <v>57</v>
      </c>
      <c r="B92" s="238" t="s">
        <v>153</v>
      </c>
      <c r="C92" s="160" t="s">
        <v>99</v>
      </c>
      <c r="D92" s="160" t="s">
        <v>100</v>
      </c>
      <c r="E92" s="230">
        <v>30000</v>
      </c>
      <c r="F92" s="230">
        <v>0</v>
      </c>
      <c r="G92" s="230">
        <v>0</v>
      </c>
      <c r="H92" s="164">
        <v>2210605</v>
      </c>
    </row>
    <row r="93" spans="1:8" s="12" customFormat="1" x14ac:dyDescent="0.25">
      <c r="A93" s="241">
        <v>58</v>
      </c>
      <c r="B93" s="238" t="s">
        <v>716</v>
      </c>
      <c r="C93" s="160" t="s">
        <v>99</v>
      </c>
      <c r="D93" s="160" t="s">
        <v>100</v>
      </c>
      <c r="E93" s="230">
        <v>0</v>
      </c>
      <c r="F93" s="230">
        <v>0</v>
      </c>
      <c r="G93" s="230">
        <v>200000</v>
      </c>
      <c r="H93" s="164">
        <v>2210605</v>
      </c>
    </row>
    <row r="94" spans="1:8" s="12" customFormat="1" ht="19.5" x14ac:dyDescent="0.25">
      <c r="A94" s="241"/>
      <c r="B94" s="242" t="s">
        <v>109</v>
      </c>
      <c r="C94" s="160"/>
      <c r="D94" s="160"/>
      <c r="E94" s="220">
        <f>SUM(E91:E93)</f>
        <v>180000</v>
      </c>
      <c r="F94" s="220">
        <f t="shared" ref="F94:G94" si="1">SUM(F91:F93)</f>
        <v>38000</v>
      </c>
      <c r="G94" s="220">
        <f t="shared" si="1"/>
        <v>350000</v>
      </c>
      <c r="H94" s="164"/>
    </row>
    <row r="95" spans="1:8" x14ac:dyDescent="0.25">
      <c r="A95" s="210"/>
      <c r="B95" s="209" t="s">
        <v>154</v>
      </c>
      <c r="C95" s="211"/>
      <c r="D95" s="211"/>
      <c r="E95" s="222"/>
      <c r="F95" s="212"/>
      <c r="G95" s="222"/>
      <c r="H95" s="159"/>
    </row>
    <row r="96" spans="1:8" s="175" customFormat="1" x14ac:dyDescent="0.3">
      <c r="A96" s="241">
        <v>59</v>
      </c>
      <c r="B96" s="135" t="s">
        <v>155</v>
      </c>
      <c r="C96" s="160" t="s">
        <v>130</v>
      </c>
      <c r="D96" s="160" t="s">
        <v>100</v>
      </c>
      <c r="E96" s="239">
        <v>30000</v>
      </c>
      <c r="F96" s="230">
        <v>0</v>
      </c>
      <c r="G96" s="239">
        <v>30000</v>
      </c>
      <c r="H96" s="164">
        <v>2210402</v>
      </c>
    </row>
    <row r="97" spans="1:26" s="243" customFormat="1" ht="22.9" customHeight="1" x14ac:dyDescent="0.25">
      <c r="A97" s="241">
        <v>60</v>
      </c>
      <c r="B97" s="229" t="s">
        <v>156</v>
      </c>
      <c r="C97" s="160" t="s">
        <v>130</v>
      </c>
      <c r="D97" s="160" t="s">
        <v>100</v>
      </c>
      <c r="E97" s="239">
        <v>30000</v>
      </c>
      <c r="F97" s="230">
        <v>39000</v>
      </c>
      <c r="G97" s="239">
        <v>50000</v>
      </c>
      <c r="H97" s="164">
        <v>2210603</v>
      </c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s="12" customFormat="1" ht="19.149999999999999" customHeight="1" x14ac:dyDescent="0.25">
      <c r="A98" s="241">
        <v>61</v>
      </c>
      <c r="B98" s="229" t="s">
        <v>559</v>
      </c>
      <c r="C98" s="160" t="s">
        <v>560</v>
      </c>
      <c r="D98" s="160" t="s">
        <v>100</v>
      </c>
      <c r="E98" s="239">
        <v>200000</v>
      </c>
      <c r="F98" s="230">
        <v>0</v>
      </c>
      <c r="G98" s="239">
        <v>0</v>
      </c>
      <c r="H98" s="164">
        <v>3111209</v>
      </c>
    </row>
    <row r="99" spans="1:26" s="12" customFormat="1" x14ac:dyDescent="0.25">
      <c r="A99" s="241">
        <v>62</v>
      </c>
      <c r="B99" s="229" t="s">
        <v>669</v>
      </c>
      <c r="C99" s="160" t="s">
        <v>677</v>
      </c>
      <c r="D99" s="160" t="s">
        <v>100</v>
      </c>
      <c r="E99" s="239">
        <v>0</v>
      </c>
      <c r="F99" s="230"/>
      <c r="G99" s="239">
        <v>50000</v>
      </c>
      <c r="H99" s="164">
        <v>2210603</v>
      </c>
    </row>
    <row r="100" spans="1:26" ht="19.5" x14ac:dyDescent="0.25">
      <c r="A100" s="209"/>
      <c r="B100" s="217" t="s">
        <v>109</v>
      </c>
      <c r="C100" s="156"/>
      <c r="D100" s="156"/>
      <c r="E100" s="215">
        <f>SUM(E96:E99)</f>
        <v>260000</v>
      </c>
      <c r="F100" s="215">
        <f t="shared" ref="F100:G100" si="2">SUM(F96:F99)</f>
        <v>39000</v>
      </c>
      <c r="G100" s="215">
        <f t="shared" si="2"/>
        <v>130000</v>
      </c>
      <c r="H100" s="159"/>
    </row>
    <row r="101" spans="1:26" ht="19.5" x14ac:dyDescent="0.25">
      <c r="A101" s="209"/>
      <c r="B101" s="244"/>
      <c r="C101" s="210"/>
      <c r="D101" s="210"/>
      <c r="E101" s="245"/>
      <c r="F101" s="222"/>
      <c r="G101" s="246"/>
      <c r="H101" s="159"/>
    </row>
    <row r="102" spans="1:26" ht="37.5" x14ac:dyDescent="0.25">
      <c r="A102" s="209"/>
      <c r="B102" s="211" t="s">
        <v>157</v>
      </c>
      <c r="C102" s="209"/>
      <c r="D102" s="209"/>
      <c r="E102" s="247">
        <f>E100+E94+E89+E84</f>
        <v>800000</v>
      </c>
      <c r="F102" s="247">
        <f>F100+F94+F89+F84</f>
        <v>272980</v>
      </c>
      <c r="G102" s="247">
        <f>G100+G94+G89+G84</f>
        <v>780000</v>
      </c>
      <c r="H102" s="159"/>
    </row>
    <row r="103" spans="1:26" x14ac:dyDescent="0.25">
      <c r="A103" s="209"/>
      <c r="B103" s="448" t="s">
        <v>158</v>
      </c>
      <c r="C103" s="448"/>
      <c r="D103" s="448"/>
      <c r="E103" s="448"/>
      <c r="F103" s="448"/>
      <c r="G103" s="209"/>
      <c r="H103" s="159"/>
    </row>
    <row r="104" spans="1:26" x14ac:dyDescent="0.25">
      <c r="A104" s="209"/>
      <c r="B104" s="209" t="s">
        <v>159</v>
      </c>
      <c r="C104" s="210"/>
      <c r="D104" s="210"/>
      <c r="E104" s="246"/>
      <c r="F104" s="222"/>
      <c r="G104" s="246"/>
      <c r="H104" s="159"/>
    </row>
    <row r="105" spans="1:26" x14ac:dyDescent="0.25">
      <c r="A105" s="210">
        <v>63</v>
      </c>
      <c r="B105" s="216" t="s">
        <v>160</v>
      </c>
      <c r="C105" s="156" t="s">
        <v>130</v>
      </c>
      <c r="D105" s="156" t="s">
        <v>100</v>
      </c>
      <c r="E105" s="157">
        <v>15000</v>
      </c>
      <c r="F105" s="158">
        <v>5000</v>
      </c>
      <c r="G105" s="157">
        <v>10000</v>
      </c>
      <c r="H105" s="159">
        <v>2210711</v>
      </c>
    </row>
    <row r="106" spans="1:26" s="12" customFormat="1" x14ac:dyDescent="0.25">
      <c r="A106" s="241">
        <v>64</v>
      </c>
      <c r="B106" s="229" t="s">
        <v>161</v>
      </c>
      <c r="C106" s="160" t="s">
        <v>130</v>
      </c>
      <c r="D106" s="160" t="s">
        <v>100</v>
      </c>
      <c r="E106" s="239">
        <v>20000</v>
      </c>
      <c r="F106" s="230">
        <v>5000</v>
      </c>
      <c r="G106" s="239">
        <v>10000</v>
      </c>
      <c r="H106" s="164">
        <v>2210711</v>
      </c>
    </row>
    <row r="107" spans="1:26" ht="19.5" x14ac:dyDescent="0.25">
      <c r="A107" s="210"/>
      <c r="B107" s="217" t="s">
        <v>109</v>
      </c>
      <c r="C107" s="156"/>
      <c r="D107" s="156"/>
      <c r="E107" s="223">
        <f>SUM(E104:E106)</f>
        <v>35000</v>
      </c>
      <c r="F107" s="223">
        <f>SUM(F104:F106)</f>
        <v>10000</v>
      </c>
      <c r="G107" s="223">
        <f>SUM(G104:G106)</f>
        <v>20000</v>
      </c>
      <c r="H107" s="159"/>
    </row>
    <row r="108" spans="1:26" ht="19.5" x14ac:dyDescent="0.25">
      <c r="A108" s="210"/>
      <c r="B108" s="217"/>
      <c r="C108" s="210"/>
      <c r="D108" s="210"/>
      <c r="E108" s="248"/>
      <c r="F108" s="212"/>
      <c r="G108" s="248"/>
      <c r="H108" s="159"/>
    </row>
    <row r="109" spans="1:26" x14ac:dyDescent="0.25">
      <c r="A109" s="210"/>
      <c r="B109" s="447" t="s">
        <v>162</v>
      </c>
      <c r="C109" s="447"/>
      <c r="D109" s="447"/>
      <c r="E109" s="246"/>
      <c r="F109" s="222"/>
      <c r="G109" s="246"/>
      <c r="H109" s="159"/>
    </row>
    <row r="110" spans="1:26" x14ac:dyDescent="0.25">
      <c r="A110" s="210">
        <v>65</v>
      </c>
      <c r="B110" s="216" t="s">
        <v>163</v>
      </c>
      <c r="C110" s="156" t="s">
        <v>130</v>
      </c>
      <c r="D110" s="156" t="s">
        <v>100</v>
      </c>
      <c r="E110" s="157">
        <v>30000</v>
      </c>
      <c r="F110" s="262">
        <v>8000</v>
      </c>
      <c r="G110" s="157">
        <v>20000</v>
      </c>
      <c r="H110" s="164">
        <v>2210711</v>
      </c>
    </row>
    <row r="111" spans="1:26" x14ac:dyDescent="0.25">
      <c r="A111" s="210">
        <v>66</v>
      </c>
      <c r="B111" s="216" t="s">
        <v>164</v>
      </c>
      <c r="C111" s="156" t="s">
        <v>130</v>
      </c>
      <c r="D111" s="156" t="s">
        <v>100</v>
      </c>
      <c r="E111" s="157">
        <v>60000</v>
      </c>
      <c r="F111" s="263">
        <v>0</v>
      </c>
      <c r="G111" s="157">
        <v>60000</v>
      </c>
      <c r="H111" s="164">
        <v>2210902</v>
      </c>
    </row>
    <row r="112" spans="1:26" x14ac:dyDescent="0.25">
      <c r="A112" s="210">
        <v>67</v>
      </c>
      <c r="B112" s="216" t="s">
        <v>165</v>
      </c>
      <c r="C112" s="156" t="s">
        <v>130</v>
      </c>
      <c r="D112" s="156" t="s">
        <v>100</v>
      </c>
      <c r="E112" s="157">
        <v>20000</v>
      </c>
      <c r="F112" s="264">
        <v>0</v>
      </c>
      <c r="G112" s="157">
        <v>20000</v>
      </c>
      <c r="H112" s="164">
        <v>2210711</v>
      </c>
    </row>
    <row r="113" spans="1:8" ht="37.5" x14ac:dyDescent="0.25">
      <c r="A113" s="210">
        <v>68</v>
      </c>
      <c r="B113" s="216" t="s">
        <v>558</v>
      </c>
      <c r="C113" s="156" t="s">
        <v>130</v>
      </c>
      <c r="D113" s="156" t="s">
        <v>100</v>
      </c>
      <c r="E113" s="157">
        <v>40000</v>
      </c>
      <c r="F113" s="264">
        <v>15000</v>
      </c>
      <c r="G113" s="157">
        <v>30000</v>
      </c>
      <c r="H113" s="164">
        <v>2210711</v>
      </c>
    </row>
    <row r="114" spans="1:8" ht="56.25" x14ac:dyDescent="0.25">
      <c r="A114" s="210">
        <v>69</v>
      </c>
      <c r="B114" s="216" t="s">
        <v>166</v>
      </c>
      <c r="C114" s="156" t="s">
        <v>130</v>
      </c>
      <c r="D114" s="156" t="s">
        <v>100</v>
      </c>
      <c r="E114" s="157">
        <v>20000</v>
      </c>
      <c r="F114" s="264">
        <v>6520</v>
      </c>
      <c r="G114" s="157">
        <v>15000</v>
      </c>
      <c r="H114" s="249">
        <v>2210709</v>
      </c>
    </row>
    <row r="115" spans="1:8" x14ac:dyDescent="0.25">
      <c r="A115" s="210">
        <v>70</v>
      </c>
      <c r="B115" s="216" t="s">
        <v>549</v>
      </c>
      <c r="C115" s="156" t="s">
        <v>130</v>
      </c>
      <c r="D115" s="156" t="s">
        <v>100</v>
      </c>
      <c r="E115" s="157">
        <v>20000</v>
      </c>
      <c r="F115" s="264">
        <v>10000</v>
      </c>
      <c r="G115" s="157">
        <v>20000</v>
      </c>
      <c r="H115" s="249">
        <v>2821009</v>
      </c>
    </row>
    <row r="116" spans="1:8" ht="19.5" x14ac:dyDescent="0.25">
      <c r="A116" s="209"/>
      <c r="B116" s="217" t="s">
        <v>109</v>
      </c>
      <c r="C116" s="156"/>
      <c r="D116" s="156"/>
      <c r="E116" s="215">
        <f>SUM(E110:E115)</f>
        <v>190000</v>
      </c>
      <c r="F116" s="215">
        <f>SUM(F110:F115)</f>
        <v>39520</v>
      </c>
      <c r="G116" s="215">
        <f>SUM(G110:G115)</f>
        <v>165000</v>
      </c>
      <c r="H116" s="159"/>
    </row>
    <row r="117" spans="1:8" ht="19.5" x14ac:dyDescent="0.25">
      <c r="A117" s="209"/>
      <c r="B117" s="217"/>
      <c r="C117" s="156"/>
      <c r="D117" s="156"/>
      <c r="E117" s="223"/>
      <c r="F117" s="219"/>
      <c r="G117" s="223"/>
      <c r="H117" s="159"/>
    </row>
    <row r="118" spans="1:8" ht="37.5" x14ac:dyDescent="0.25">
      <c r="A118" s="209"/>
      <c r="B118" s="211" t="s">
        <v>167</v>
      </c>
      <c r="C118" s="156"/>
      <c r="D118" s="156"/>
      <c r="E118" s="250">
        <f>E116+E107</f>
        <v>225000</v>
      </c>
      <c r="F118" s="250">
        <f>F116+F107</f>
        <v>49520</v>
      </c>
      <c r="G118" s="250">
        <f>G116+G107</f>
        <v>185000</v>
      </c>
      <c r="H118" s="159"/>
    </row>
    <row r="119" spans="1:8" x14ac:dyDescent="0.3">
      <c r="A119" s="209"/>
      <c r="B119" s="211"/>
      <c r="C119" s="210"/>
      <c r="D119" s="210"/>
      <c r="E119" s="251"/>
      <c r="F119" s="212"/>
      <c r="G119" s="252"/>
      <c r="H119" s="159"/>
    </row>
    <row r="120" spans="1:8" x14ac:dyDescent="0.25">
      <c r="A120" s="209"/>
      <c r="B120" s="448" t="s">
        <v>168</v>
      </c>
      <c r="C120" s="448"/>
      <c r="D120" s="448"/>
      <c r="E120" s="448"/>
      <c r="F120" s="448"/>
      <c r="G120" s="209"/>
      <c r="H120" s="159"/>
    </row>
    <row r="121" spans="1:8" x14ac:dyDescent="0.25">
      <c r="A121" s="209"/>
      <c r="B121" s="209" t="s">
        <v>169</v>
      </c>
      <c r="C121" s="210"/>
      <c r="D121" s="210"/>
      <c r="E121" s="222"/>
      <c r="F121" s="222"/>
      <c r="G121" s="246"/>
      <c r="H121" s="159"/>
    </row>
    <row r="122" spans="1:8" ht="37.5" x14ac:dyDescent="0.25">
      <c r="A122" s="210">
        <v>71</v>
      </c>
      <c r="B122" s="216" t="s">
        <v>500</v>
      </c>
      <c r="C122" s="156" t="s">
        <v>130</v>
      </c>
      <c r="D122" s="156" t="s">
        <v>100</v>
      </c>
      <c r="E122" s="157">
        <v>10000</v>
      </c>
      <c r="F122" s="158">
        <v>2000</v>
      </c>
      <c r="G122" s="157">
        <v>10000</v>
      </c>
      <c r="H122" s="249">
        <v>2210711</v>
      </c>
    </row>
    <row r="123" spans="1:8" ht="37.5" x14ac:dyDescent="0.25">
      <c r="A123" s="210">
        <v>72</v>
      </c>
      <c r="B123" s="216" t="s">
        <v>506</v>
      </c>
      <c r="C123" s="156" t="s">
        <v>130</v>
      </c>
      <c r="D123" s="156" t="s">
        <v>100</v>
      </c>
      <c r="E123" s="157">
        <v>5000</v>
      </c>
      <c r="F123" s="158">
        <v>0</v>
      </c>
      <c r="G123" s="157">
        <v>5000</v>
      </c>
      <c r="H123" s="249">
        <v>2210709</v>
      </c>
    </row>
    <row r="124" spans="1:8" x14ac:dyDescent="0.25">
      <c r="A124" s="210">
        <v>73</v>
      </c>
      <c r="B124" s="216" t="s">
        <v>170</v>
      </c>
      <c r="C124" s="156" t="s">
        <v>130</v>
      </c>
      <c r="D124" s="156" t="s">
        <v>100</v>
      </c>
      <c r="E124" s="442">
        <v>50000</v>
      </c>
      <c r="F124" s="158">
        <v>0</v>
      </c>
      <c r="G124" s="157">
        <v>50000</v>
      </c>
      <c r="H124" s="159">
        <v>2210205</v>
      </c>
    </row>
    <row r="125" spans="1:8" x14ac:dyDescent="0.25">
      <c r="A125" s="210">
        <v>74</v>
      </c>
      <c r="B125" s="216" t="s">
        <v>171</v>
      </c>
      <c r="C125" s="156" t="s">
        <v>130</v>
      </c>
      <c r="D125" s="156" t="s">
        <v>100</v>
      </c>
      <c r="E125" s="157">
        <v>30000</v>
      </c>
      <c r="F125" s="158">
        <v>0</v>
      </c>
      <c r="G125" s="157">
        <v>30000</v>
      </c>
      <c r="H125" s="159">
        <v>2821009</v>
      </c>
    </row>
    <row r="126" spans="1:8" ht="19.5" x14ac:dyDescent="0.35">
      <c r="A126" s="210"/>
      <c r="B126" s="214" t="s">
        <v>109</v>
      </c>
      <c r="C126" s="156"/>
      <c r="D126" s="156"/>
      <c r="E126" s="215">
        <f>SUM(E122:E125)</f>
        <v>95000</v>
      </c>
      <c r="F126" s="215">
        <f>SUM(F122:F125)</f>
        <v>2000</v>
      </c>
      <c r="G126" s="215">
        <f>SUM(G122:G125)</f>
        <v>95000</v>
      </c>
      <c r="H126" s="159"/>
    </row>
    <row r="127" spans="1:8" x14ac:dyDescent="0.25">
      <c r="A127" s="210"/>
      <c r="B127" s="209" t="s">
        <v>172</v>
      </c>
      <c r="C127" s="156"/>
      <c r="D127" s="156"/>
      <c r="E127" s="157"/>
      <c r="F127" s="158"/>
      <c r="G127" s="157"/>
      <c r="H127" s="159"/>
    </row>
    <row r="128" spans="1:8" x14ac:dyDescent="0.25">
      <c r="A128" s="210">
        <v>75</v>
      </c>
      <c r="B128" s="216" t="s">
        <v>173</v>
      </c>
      <c r="C128" s="156" t="s">
        <v>130</v>
      </c>
      <c r="D128" s="156" t="s">
        <v>100</v>
      </c>
      <c r="E128" s="157">
        <v>20000</v>
      </c>
      <c r="F128" s="158">
        <v>2500</v>
      </c>
      <c r="G128" s="157">
        <v>5000</v>
      </c>
      <c r="H128" s="159">
        <v>2210711</v>
      </c>
    </row>
    <row r="129" spans="1:10" x14ac:dyDescent="0.3">
      <c r="A129" s="210">
        <v>76</v>
      </c>
      <c r="B129" s="149" t="s">
        <v>174</v>
      </c>
      <c r="C129" s="156" t="s">
        <v>130</v>
      </c>
      <c r="D129" s="156" t="s">
        <v>100</v>
      </c>
      <c r="E129" s="157">
        <v>30000</v>
      </c>
      <c r="F129" s="158">
        <v>6000</v>
      </c>
      <c r="G129" s="157">
        <v>10000</v>
      </c>
      <c r="H129" s="159">
        <v>2821009</v>
      </c>
    </row>
    <row r="130" spans="1:10" ht="19.5" x14ac:dyDescent="0.35">
      <c r="A130" s="209"/>
      <c r="B130" s="214" t="s">
        <v>175</v>
      </c>
      <c r="C130" s="156"/>
      <c r="D130" s="156"/>
      <c r="E130" s="215">
        <f>SUM(E128:E129)</f>
        <v>50000</v>
      </c>
      <c r="F130" s="215">
        <f>SUM(F128:F129)</f>
        <v>8500</v>
      </c>
      <c r="G130" s="215">
        <f>SUM(G128:G129)</f>
        <v>15000</v>
      </c>
      <c r="H130" s="159"/>
    </row>
    <row r="131" spans="1:10" x14ac:dyDescent="0.25">
      <c r="A131" s="209"/>
      <c r="B131" s="216"/>
      <c r="C131" s="156"/>
      <c r="D131" s="156"/>
      <c r="E131" s="253"/>
      <c r="F131" s="158"/>
      <c r="G131" s="157"/>
      <c r="H131" s="159"/>
    </row>
    <row r="132" spans="1:10" ht="37.5" x14ac:dyDescent="0.25">
      <c r="A132" s="209"/>
      <c r="B132" s="254" t="s">
        <v>176</v>
      </c>
      <c r="C132" s="156"/>
      <c r="D132" s="156"/>
      <c r="E132" s="220">
        <f>E126+E130</f>
        <v>145000</v>
      </c>
      <c r="F132" s="220">
        <f t="shared" ref="F132:G132" si="3">F126+F130</f>
        <v>10500</v>
      </c>
      <c r="G132" s="220">
        <f t="shared" si="3"/>
        <v>110000</v>
      </c>
      <c r="H132" s="159"/>
    </row>
    <row r="133" spans="1:10" x14ac:dyDescent="0.25">
      <c r="A133" s="209"/>
      <c r="B133" s="254"/>
      <c r="C133" s="156"/>
      <c r="D133" s="156"/>
      <c r="E133" s="220">
        <f>E132+E118+E102+E76+E49</f>
        <v>3012727.1399999997</v>
      </c>
      <c r="F133" s="220">
        <f>F132+F118+F102+F76+F49</f>
        <v>886179.77</v>
      </c>
      <c r="G133" s="220">
        <f>G132+G118+G102+G76+G49</f>
        <v>4178727.14</v>
      </c>
      <c r="H133" s="159"/>
      <c r="I133" s="203"/>
      <c r="J133" s="203"/>
    </row>
    <row r="134" spans="1:10" x14ac:dyDescent="0.25">
      <c r="A134" s="209"/>
      <c r="B134" s="449" t="s">
        <v>715</v>
      </c>
      <c r="C134" s="449"/>
      <c r="D134" s="449"/>
      <c r="E134" s="449"/>
      <c r="F134" s="449"/>
      <c r="G134" s="360"/>
      <c r="H134" s="159"/>
    </row>
    <row r="135" spans="1:10" ht="15.75" x14ac:dyDescent="0.25">
      <c r="A135" s="70"/>
      <c r="B135" s="255"/>
      <c r="C135" s="256"/>
      <c r="D135" s="256"/>
      <c r="E135" s="256"/>
      <c r="F135" s="261"/>
      <c r="G135" s="356"/>
      <c r="H135" s="257"/>
    </row>
    <row r="136" spans="1:10" x14ac:dyDescent="0.3">
      <c r="B136" s="259"/>
    </row>
    <row r="137" spans="1:10" ht="15" x14ac:dyDescent="0.25">
      <c r="A137"/>
      <c r="B137" s="259"/>
      <c r="H137"/>
    </row>
    <row r="138" spans="1:10" x14ac:dyDescent="0.3"/>
    <row r="149" spans="1:8" ht="15" x14ac:dyDescent="0.25">
      <c r="A149"/>
      <c r="H149"/>
    </row>
  </sheetData>
  <mergeCells count="8">
    <mergeCell ref="B109:D109"/>
    <mergeCell ref="B120:F120"/>
    <mergeCell ref="B134:F134"/>
    <mergeCell ref="A1:F1"/>
    <mergeCell ref="B3:F3"/>
    <mergeCell ref="B51:F51"/>
    <mergeCell ref="B78:F78"/>
    <mergeCell ref="B103:F103"/>
  </mergeCells>
  <pageMargins left="0.23622047244094491" right="0.23622047244094491" top="1.4999999999999999E-2" bottom="0.74803149606299213" header="0.31496062992125984" footer="0.31496062992125984"/>
  <pageSetup scale="90" firstPageNumber="7" fitToHeight="0" orientation="landscape" useFirstPageNumber="1" r:id="rId1"/>
  <headerFooter>
    <oddFooter>&amp;C&amp;14&amp;P</oddFooter>
  </headerFooter>
  <colBreaks count="1" manualBreakCount="1">
    <brk id="8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15790-CA53-4EFB-A0E7-AB772B39F8DF}">
  <dimension ref="A1:N249"/>
  <sheetViews>
    <sheetView topLeftCell="A258" zoomScale="97" zoomScaleNormal="96" workbookViewId="0">
      <selection activeCell="I144" sqref="I144"/>
    </sheetView>
  </sheetViews>
  <sheetFormatPr defaultColWidth="8.85546875" defaultRowHeight="15.75" outlineLevelRow="1" x14ac:dyDescent="0.25"/>
  <cols>
    <col min="1" max="1" width="3.7109375" style="48" customWidth="1"/>
    <col min="2" max="2" width="34.85546875" style="48" customWidth="1"/>
    <col min="3" max="3" width="10.42578125" style="48" customWidth="1"/>
    <col min="4" max="4" width="29.7109375" style="48" customWidth="1"/>
    <col min="5" max="5" width="7.28515625" style="48" customWidth="1"/>
    <col min="6" max="6" width="6.140625" style="48" customWidth="1"/>
    <col min="7" max="7" width="12.85546875" style="48" customWidth="1"/>
    <col min="8" max="8" width="14.28515625" style="48" customWidth="1"/>
    <col min="9" max="9" width="14.85546875" style="281" customWidth="1"/>
    <col min="10" max="10" width="15.7109375" style="281" customWidth="1"/>
    <col min="11" max="11" width="15.42578125" style="281" customWidth="1"/>
    <col min="12" max="12" width="11.7109375" style="48" customWidth="1"/>
    <col min="13" max="13" width="8.85546875" style="48" customWidth="1"/>
    <col min="14" max="16384" width="8.85546875" style="48"/>
  </cols>
  <sheetData>
    <row r="1" spans="1:11" x14ac:dyDescent="0.25">
      <c r="A1" s="454" t="s">
        <v>210</v>
      </c>
      <c r="B1" s="454"/>
      <c r="C1" s="454"/>
      <c r="D1" s="454"/>
      <c r="E1" s="454"/>
      <c r="F1" s="454"/>
      <c r="G1" s="454"/>
      <c r="H1" s="454"/>
      <c r="I1" s="454"/>
    </row>
    <row r="2" spans="1:11" x14ac:dyDescent="0.25">
      <c r="A2" s="454" t="s">
        <v>211</v>
      </c>
      <c r="B2" s="454"/>
      <c r="C2" s="454"/>
      <c r="D2" s="454"/>
      <c r="E2" s="454"/>
      <c r="F2" s="454"/>
      <c r="G2" s="454"/>
      <c r="H2" s="454"/>
      <c r="I2" s="454"/>
    </row>
    <row r="3" spans="1:11" x14ac:dyDescent="0.25">
      <c r="A3" s="454" t="s">
        <v>212</v>
      </c>
      <c r="B3" s="454"/>
      <c r="C3" s="454"/>
      <c r="D3" s="454"/>
      <c r="E3" s="454"/>
      <c r="F3" s="454"/>
      <c r="G3" s="454"/>
      <c r="H3" s="454"/>
      <c r="I3" s="454"/>
    </row>
    <row r="4" spans="1:11" x14ac:dyDescent="0.25">
      <c r="A4" s="454" t="s">
        <v>593</v>
      </c>
      <c r="B4" s="454"/>
      <c r="C4" s="454"/>
      <c r="D4" s="454"/>
      <c r="E4" s="454"/>
      <c r="F4" s="454"/>
      <c r="G4" s="454"/>
      <c r="H4" s="454"/>
      <c r="I4" s="454"/>
    </row>
    <row r="5" spans="1:11" ht="50.25" customHeight="1" x14ac:dyDescent="0.25">
      <c r="A5" s="5" t="s">
        <v>0</v>
      </c>
      <c r="B5" s="5" t="s">
        <v>213</v>
      </c>
      <c r="C5" s="23" t="s">
        <v>214</v>
      </c>
      <c r="D5" s="23" t="s">
        <v>215</v>
      </c>
      <c r="E5" s="455" t="s">
        <v>216</v>
      </c>
      <c r="F5" s="456"/>
      <c r="G5" s="23" t="s">
        <v>217</v>
      </c>
      <c r="H5" s="387" t="s">
        <v>218</v>
      </c>
      <c r="I5" s="4" t="s">
        <v>655</v>
      </c>
      <c r="J5" s="56" t="s">
        <v>92</v>
      </c>
    </row>
    <row r="6" spans="1:11" s="175" customFormat="1" outlineLevel="1" x14ac:dyDescent="0.25">
      <c r="A6" s="176">
        <v>1</v>
      </c>
      <c r="B6" s="176" t="s">
        <v>219</v>
      </c>
      <c r="C6" s="176">
        <v>72355</v>
      </c>
      <c r="D6" s="176" t="s">
        <v>720</v>
      </c>
      <c r="E6" s="176">
        <v>23</v>
      </c>
      <c r="F6" s="176">
        <v>4</v>
      </c>
      <c r="G6" s="202">
        <v>8766.58</v>
      </c>
      <c r="H6" s="388">
        <f>G6*12</f>
        <v>105198.95999999999</v>
      </c>
      <c r="I6" s="282">
        <f>0.53*H6</f>
        <v>55755.448799999998</v>
      </c>
      <c r="J6" s="188">
        <f>H6+I6</f>
        <v>160954.40879999998</v>
      </c>
      <c r="K6" s="174"/>
    </row>
    <row r="7" spans="1:11" s="175" customFormat="1" outlineLevel="1" x14ac:dyDescent="0.25">
      <c r="A7" s="49">
        <v>2</v>
      </c>
      <c r="B7" s="49" t="s">
        <v>594</v>
      </c>
      <c r="C7" s="49">
        <v>912421</v>
      </c>
      <c r="D7" s="49" t="s">
        <v>330</v>
      </c>
      <c r="E7" s="53">
        <v>19</v>
      </c>
      <c r="F7" s="53">
        <v>4</v>
      </c>
      <c r="G7" s="57">
        <v>4859.58</v>
      </c>
      <c r="H7" s="389">
        <f t="shared" ref="H7:H33" si="0">G7*12</f>
        <v>58314.96</v>
      </c>
      <c r="I7" s="282">
        <f t="shared" ref="I7:I70" si="1">0.53*H7</f>
        <v>30906.928800000002</v>
      </c>
      <c r="J7" s="187">
        <f t="shared" ref="J7:J33" si="2">H7+I7</f>
        <v>89221.888800000001</v>
      </c>
      <c r="K7" s="174"/>
    </row>
    <row r="8" spans="1:11" s="175" customFormat="1" outlineLevel="1" x14ac:dyDescent="0.25">
      <c r="A8" s="49">
        <v>3</v>
      </c>
      <c r="B8" s="49" t="s">
        <v>327</v>
      </c>
      <c r="C8" s="49">
        <v>117635</v>
      </c>
      <c r="D8" s="49" t="s">
        <v>328</v>
      </c>
      <c r="E8" s="53">
        <v>18</v>
      </c>
      <c r="F8" s="53">
        <v>2</v>
      </c>
      <c r="G8" s="57">
        <v>4318.67</v>
      </c>
      <c r="H8" s="389">
        <f t="shared" si="0"/>
        <v>51824.04</v>
      </c>
      <c r="I8" s="282">
        <f t="shared" si="1"/>
        <v>27466.7412</v>
      </c>
      <c r="J8" s="187">
        <f t="shared" si="2"/>
        <v>79290.781199999998</v>
      </c>
      <c r="K8" s="174"/>
    </row>
    <row r="9" spans="1:11" s="175" customFormat="1" outlineLevel="1" x14ac:dyDescent="0.25">
      <c r="A9" s="49">
        <v>4</v>
      </c>
      <c r="B9" s="49" t="s">
        <v>221</v>
      </c>
      <c r="C9" s="49">
        <v>1294262</v>
      </c>
      <c r="D9" s="49" t="s">
        <v>328</v>
      </c>
      <c r="E9" s="53">
        <v>18</v>
      </c>
      <c r="F9" s="53">
        <v>2</v>
      </c>
      <c r="G9" s="57">
        <v>4318.67</v>
      </c>
      <c r="H9" s="389">
        <f t="shared" si="0"/>
        <v>51824.04</v>
      </c>
      <c r="I9" s="282">
        <f t="shared" si="1"/>
        <v>27466.7412</v>
      </c>
      <c r="J9" s="187">
        <f t="shared" si="2"/>
        <v>79290.781199999998</v>
      </c>
      <c r="K9" s="174"/>
    </row>
    <row r="10" spans="1:11" s="175" customFormat="1" outlineLevel="1" x14ac:dyDescent="0.25">
      <c r="A10" s="49">
        <v>5</v>
      </c>
      <c r="B10" s="49" t="s">
        <v>222</v>
      </c>
      <c r="C10" s="49">
        <v>1331499</v>
      </c>
      <c r="D10" s="49" t="s">
        <v>328</v>
      </c>
      <c r="E10" s="53">
        <v>16</v>
      </c>
      <c r="F10" s="53">
        <v>5</v>
      </c>
      <c r="G10" s="57">
        <v>3710.75</v>
      </c>
      <c r="H10" s="389">
        <f t="shared" si="0"/>
        <v>44529</v>
      </c>
      <c r="I10" s="282">
        <f t="shared" si="1"/>
        <v>23600.370000000003</v>
      </c>
      <c r="J10" s="187">
        <f t="shared" si="2"/>
        <v>68129.37</v>
      </c>
      <c r="K10" s="174"/>
    </row>
    <row r="11" spans="1:11" s="175" customFormat="1" outlineLevel="1" x14ac:dyDescent="0.25">
      <c r="A11" s="49">
        <v>6</v>
      </c>
      <c r="B11" s="49" t="s">
        <v>331</v>
      </c>
      <c r="C11" s="49">
        <v>1518485</v>
      </c>
      <c r="D11" s="49" t="s">
        <v>329</v>
      </c>
      <c r="E11" s="53">
        <v>16</v>
      </c>
      <c r="F11" s="53">
        <v>3</v>
      </c>
      <c r="G11" s="57">
        <v>3587.75</v>
      </c>
      <c r="H11" s="389">
        <f t="shared" si="0"/>
        <v>43053</v>
      </c>
      <c r="I11" s="282">
        <f t="shared" si="1"/>
        <v>22818.09</v>
      </c>
      <c r="J11" s="187">
        <f t="shared" si="2"/>
        <v>65871.09</v>
      </c>
      <c r="K11" s="174"/>
    </row>
    <row r="12" spans="1:11" s="175" customFormat="1" outlineLevel="1" x14ac:dyDescent="0.25">
      <c r="A12" s="49">
        <v>7</v>
      </c>
      <c r="B12" s="49" t="s">
        <v>332</v>
      </c>
      <c r="C12" s="49">
        <v>1506472</v>
      </c>
      <c r="D12" s="49" t="s">
        <v>329</v>
      </c>
      <c r="E12" s="53">
        <v>16</v>
      </c>
      <c r="F12" s="53">
        <v>1</v>
      </c>
      <c r="G12" s="57">
        <v>3468.83</v>
      </c>
      <c r="H12" s="389">
        <f t="shared" si="0"/>
        <v>41625.96</v>
      </c>
      <c r="I12" s="282">
        <f t="shared" si="1"/>
        <v>22061.7588</v>
      </c>
      <c r="J12" s="187">
        <f t="shared" si="2"/>
        <v>63687.718800000002</v>
      </c>
      <c r="K12" s="174"/>
    </row>
    <row r="13" spans="1:11" s="175" customFormat="1" outlineLevel="1" x14ac:dyDescent="0.25">
      <c r="A13" s="49">
        <v>8</v>
      </c>
      <c r="B13" s="49" t="s">
        <v>333</v>
      </c>
      <c r="C13" s="49">
        <v>1518664</v>
      </c>
      <c r="D13" s="49" t="s">
        <v>329</v>
      </c>
      <c r="E13" s="53">
        <v>16</v>
      </c>
      <c r="F13" s="53">
        <v>1</v>
      </c>
      <c r="G13" s="57">
        <v>3468.83</v>
      </c>
      <c r="H13" s="389">
        <f t="shared" si="0"/>
        <v>41625.96</v>
      </c>
      <c r="I13" s="282">
        <f t="shared" si="1"/>
        <v>22061.7588</v>
      </c>
      <c r="J13" s="187">
        <f t="shared" si="2"/>
        <v>63687.718800000002</v>
      </c>
      <c r="K13" s="174"/>
    </row>
    <row r="14" spans="1:11" s="175" customFormat="1" outlineLevel="1" x14ac:dyDescent="0.25">
      <c r="A14" s="49">
        <v>9</v>
      </c>
      <c r="B14" s="49" t="s">
        <v>334</v>
      </c>
      <c r="C14" s="49">
        <v>754057</v>
      </c>
      <c r="D14" s="49" t="s">
        <v>329</v>
      </c>
      <c r="E14" s="53">
        <v>16</v>
      </c>
      <c r="F14" s="53">
        <v>2</v>
      </c>
      <c r="G14" s="57">
        <v>3527.75</v>
      </c>
      <c r="H14" s="389">
        <f t="shared" si="0"/>
        <v>42333</v>
      </c>
      <c r="I14" s="282">
        <f t="shared" si="1"/>
        <v>22436.49</v>
      </c>
      <c r="J14" s="187">
        <f t="shared" si="2"/>
        <v>64769.490000000005</v>
      </c>
      <c r="K14" s="174"/>
    </row>
    <row r="15" spans="1:11" s="175" customFormat="1" outlineLevel="1" x14ac:dyDescent="0.25">
      <c r="A15" s="49">
        <v>10</v>
      </c>
      <c r="B15" s="49" t="s">
        <v>335</v>
      </c>
      <c r="C15" s="49">
        <v>1506347</v>
      </c>
      <c r="D15" s="49" t="s">
        <v>329</v>
      </c>
      <c r="E15" s="53">
        <v>16</v>
      </c>
      <c r="F15" s="53">
        <v>1</v>
      </c>
      <c r="G15" s="57">
        <v>3468.83</v>
      </c>
      <c r="H15" s="389">
        <f t="shared" si="0"/>
        <v>41625.96</v>
      </c>
      <c r="I15" s="282">
        <f t="shared" si="1"/>
        <v>22061.7588</v>
      </c>
      <c r="J15" s="187">
        <f t="shared" si="2"/>
        <v>63687.718800000002</v>
      </c>
      <c r="K15" s="174"/>
    </row>
    <row r="16" spans="1:11" s="175" customFormat="1" outlineLevel="1" x14ac:dyDescent="0.25">
      <c r="A16" s="49">
        <v>11</v>
      </c>
      <c r="B16" s="49" t="s">
        <v>595</v>
      </c>
      <c r="C16" s="49">
        <v>1609544</v>
      </c>
      <c r="D16" s="49" t="s">
        <v>329</v>
      </c>
      <c r="E16" s="53">
        <v>16</v>
      </c>
      <c r="F16" s="53">
        <v>1</v>
      </c>
      <c r="G16" s="57">
        <v>3468.83</v>
      </c>
      <c r="H16" s="389">
        <f t="shared" si="0"/>
        <v>41625.96</v>
      </c>
      <c r="I16" s="282">
        <f t="shared" si="1"/>
        <v>22061.7588</v>
      </c>
      <c r="J16" s="187">
        <f t="shared" si="2"/>
        <v>63687.718800000002</v>
      </c>
      <c r="K16" s="283"/>
    </row>
    <row r="17" spans="1:14" s="175" customFormat="1" outlineLevel="1" x14ac:dyDescent="0.25">
      <c r="A17" s="176">
        <v>12</v>
      </c>
      <c r="B17" s="176" t="s">
        <v>336</v>
      </c>
      <c r="C17" s="176">
        <v>912308</v>
      </c>
      <c r="D17" s="176" t="s">
        <v>476</v>
      </c>
      <c r="E17" s="72">
        <v>19</v>
      </c>
      <c r="F17" s="72">
        <v>5</v>
      </c>
      <c r="G17" s="202">
        <v>4942.17</v>
      </c>
      <c r="H17" s="388">
        <f t="shared" si="0"/>
        <v>59306.04</v>
      </c>
      <c r="I17" s="282">
        <f t="shared" si="1"/>
        <v>31432.201200000003</v>
      </c>
      <c r="J17" s="188">
        <f t="shared" si="2"/>
        <v>90738.241200000004</v>
      </c>
      <c r="K17" s="174"/>
    </row>
    <row r="18" spans="1:14" s="175" customFormat="1" outlineLevel="1" x14ac:dyDescent="0.25">
      <c r="A18" s="49">
        <v>13</v>
      </c>
      <c r="B18" s="49" t="s">
        <v>232</v>
      </c>
      <c r="C18" s="49">
        <v>918594</v>
      </c>
      <c r="D18" s="49" t="s">
        <v>477</v>
      </c>
      <c r="E18" s="53">
        <v>18</v>
      </c>
      <c r="F18" s="53">
        <v>7</v>
      </c>
      <c r="G18" s="57">
        <v>4698.5</v>
      </c>
      <c r="H18" s="389">
        <f t="shared" si="0"/>
        <v>56382</v>
      </c>
      <c r="I18" s="282">
        <f t="shared" si="1"/>
        <v>29882.460000000003</v>
      </c>
      <c r="J18" s="187">
        <f t="shared" si="2"/>
        <v>86264.46</v>
      </c>
      <c r="K18" s="174"/>
    </row>
    <row r="19" spans="1:14" s="175" customFormat="1" outlineLevel="1" x14ac:dyDescent="0.25">
      <c r="A19" s="49">
        <v>14</v>
      </c>
      <c r="B19" s="49" t="s">
        <v>337</v>
      </c>
      <c r="C19" s="49">
        <v>1506988</v>
      </c>
      <c r="D19" s="49" t="s">
        <v>477</v>
      </c>
      <c r="E19" s="53">
        <v>16</v>
      </c>
      <c r="F19" s="53">
        <v>3</v>
      </c>
      <c r="G19" s="57">
        <v>3587.75</v>
      </c>
      <c r="H19" s="389">
        <f t="shared" si="0"/>
        <v>43053</v>
      </c>
      <c r="I19" s="282">
        <f t="shared" si="1"/>
        <v>22818.09</v>
      </c>
      <c r="J19" s="187">
        <f t="shared" si="2"/>
        <v>65871.09</v>
      </c>
      <c r="K19" s="174"/>
    </row>
    <row r="20" spans="1:14" s="175" customFormat="1" outlineLevel="1" x14ac:dyDescent="0.25">
      <c r="A20" s="49">
        <v>15</v>
      </c>
      <c r="B20" s="49" t="s">
        <v>338</v>
      </c>
      <c r="C20" s="49">
        <v>1552490</v>
      </c>
      <c r="D20" s="49" t="s">
        <v>477</v>
      </c>
      <c r="E20" s="53">
        <v>16</v>
      </c>
      <c r="F20" s="53">
        <v>1</v>
      </c>
      <c r="G20" s="57">
        <v>3468.83</v>
      </c>
      <c r="H20" s="389">
        <f t="shared" si="0"/>
        <v>41625.96</v>
      </c>
      <c r="I20" s="282">
        <f t="shared" si="1"/>
        <v>22061.7588</v>
      </c>
      <c r="J20" s="187">
        <f t="shared" si="2"/>
        <v>63687.718800000002</v>
      </c>
      <c r="K20" s="283"/>
    </row>
    <row r="21" spans="1:14" s="175" customFormat="1" outlineLevel="1" x14ac:dyDescent="0.25">
      <c r="A21" s="176">
        <v>16</v>
      </c>
      <c r="B21" s="176" t="s">
        <v>339</v>
      </c>
      <c r="C21" s="176">
        <v>927333</v>
      </c>
      <c r="D21" s="176" t="s">
        <v>340</v>
      </c>
      <c r="E21" s="72">
        <v>18</v>
      </c>
      <c r="F21" s="72">
        <v>2</v>
      </c>
      <c r="G21" s="202">
        <v>4318.67</v>
      </c>
      <c r="H21" s="388">
        <f t="shared" si="0"/>
        <v>51824.04</v>
      </c>
      <c r="I21" s="282">
        <f t="shared" si="1"/>
        <v>27466.7412</v>
      </c>
      <c r="J21" s="188">
        <f t="shared" si="2"/>
        <v>79290.781199999998</v>
      </c>
      <c r="K21" s="174"/>
    </row>
    <row r="22" spans="1:14" s="175" customFormat="1" outlineLevel="1" x14ac:dyDescent="0.25">
      <c r="A22" s="49">
        <v>17</v>
      </c>
      <c r="B22" s="49" t="s">
        <v>223</v>
      </c>
      <c r="C22" s="49">
        <v>72125</v>
      </c>
      <c r="D22" s="49" t="s">
        <v>341</v>
      </c>
      <c r="E22" s="53">
        <v>17</v>
      </c>
      <c r="F22" s="53">
        <v>6</v>
      </c>
      <c r="G22" s="57">
        <v>4246.5</v>
      </c>
      <c r="H22" s="389">
        <f t="shared" si="0"/>
        <v>50958</v>
      </c>
      <c r="I22" s="282">
        <f t="shared" si="1"/>
        <v>27007.74</v>
      </c>
      <c r="J22" s="187">
        <f t="shared" si="2"/>
        <v>77965.740000000005</v>
      </c>
      <c r="K22" s="174"/>
    </row>
    <row r="23" spans="1:14" s="175" customFormat="1" outlineLevel="1" x14ac:dyDescent="0.25">
      <c r="A23" s="49">
        <v>18</v>
      </c>
      <c r="B23" s="49" t="s">
        <v>342</v>
      </c>
      <c r="C23" s="49">
        <v>1505648</v>
      </c>
      <c r="D23" s="49" t="s">
        <v>341</v>
      </c>
      <c r="E23" s="53">
        <v>16</v>
      </c>
      <c r="F23" s="53">
        <v>1</v>
      </c>
      <c r="G23" s="57">
        <v>3468.83</v>
      </c>
      <c r="H23" s="389">
        <f t="shared" si="0"/>
        <v>41625.96</v>
      </c>
      <c r="I23" s="282">
        <f t="shared" si="1"/>
        <v>22061.7588</v>
      </c>
      <c r="J23" s="187">
        <f t="shared" si="2"/>
        <v>63687.718800000002</v>
      </c>
      <c r="K23" s="174"/>
    </row>
    <row r="24" spans="1:14" s="175" customFormat="1" outlineLevel="1" x14ac:dyDescent="0.25">
      <c r="A24" s="49">
        <v>19</v>
      </c>
      <c r="B24" s="49" t="s">
        <v>343</v>
      </c>
      <c r="C24" s="49">
        <v>1506452</v>
      </c>
      <c r="D24" s="49" t="s">
        <v>341</v>
      </c>
      <c r="E24" s="53">
        <v>16</v>
      </c>
      <c r="F24" s="53">
        <v>1</v>
      </c>
      <c r="G24" s="57">
        <v>3468.83</v>
      </c>
      <c r="H24" s="389">
        <f t="shared" si="0"/>
        <v>41625.96</v>
      </c>
      <c r="I24" s="282">
        <f t="shared" si="1"/>
        <v>22061.7588</v>
      </c>
      <c r="J24" s="187">
        <f t="shared" si="2"/>
        <v>63687.718800000002</v>
      </c>
      <c r="K24" s="174"/>
    </row>
    <row r="25" spans="1:14" s="175" customFormat="1" outlineLevel="1" x14ac:dyDescent="0.25">
      <c r="A25" s="49">
        <v>20</v>
      </c>
      <c r="B25" s="49" t="s">
        <v>344</v>
      </c>
      <c r="C25" s="49">
        <v>1504532</v>
      </c>
      <c r="D25" s="49" t="s">
        <v>341</v>
      </c>
      <c r="E25" s="53">
        <v>16</v>
      </c>
      <c r="F25" s="53">
        <v>1</v>
      </c>
      <c r="G25" s="57">
        <v>3468.83</v>
      </c>
      <c r="H25" s="389">
        <f t="shared" si="0"/>
        <v>41625.96</v>
      </c>
      <c r="I25" s="282">
        <f t="shared" si="1"/>
        <v>22061.7588</v>
      </c>
      <c r="J25" s="187">
        <f t="shared" si="2"/>
        <v>63687.718800000002</v>
      </c>
      <c r="K25" s="174"/>
    </row>
    <row r="26" spans="1:14" s="175" customFormat="1" outlineLevel="1" x14ac:dyDescent="0.25">
      <c r="A26" s="49">
        <v>21</v>
      </c>
      <c r="B26" s="49" t="s">
        <v>345</v>
      </c>
      <c r="C26" s="49">
        <v>1541468</v>
      </c>
      <c r="D26" s="49" t="s">
        <v>346</v>
      </c>
      <c r="E26" s="53">
        <v>15</v>
      </c>
      <c r="F26" s="53">
        <v>1</v>
      </c>
      <c r="G26" s="57">
        <v>3082.67</v>
      </c>
      <c r="H26" s="389">
        <f t="shared" si="0"/>
        <v>36992.04</v>
      </c>
      <c r="I26" s="282">
        <f t="shared" si="1"/>
        <v>19605.781200000001</v>
      </c>
      <c r="J26" s="187">
        <f t="shared" si="2"/>
        <v>56597.821200000006</v>
      </c>
      <c r="K26" s="283"/>
    </row>
    <row r="27" spans="1:14" s="175" customFormat="1" outlineLevel="1" x14ac:dyDescent="0.25">
      <c r="A27" s="176">
        <v>22</v>
      </c>
      <c r="B27" s="176" t="s">
        <v>347</v>
      </c>
      <c r="C27" s="176">
        <v>921077</v>
      </c>
      <c r="D27" s="176" t="s">
        <v>348</v>
      </c>
      <c r="E27" s="72">
        <v>19</v>
      </c>
      <c r="F27" s="72">
        <v>4</v>
      </c>
      <c r="G27" s="202">
        <v>4859.58</v>
      </c>
      <c r="H27" s="388">
        <f t="shared" si="0"/>
        <v>58314.96</v>
      </c>
      <c r="I27" s="282">
        <f t="shared" si="1"/>
        <v>30906.928800000002</v>
      </c>
      <c r="J27" s="188">
        <f t="shared" si="2"/>
        <v>89221.888800000001</v>
      </c>
      <c r="K27" s="174"/>
      <c r="N27" s="57"/>
    </row>
    <row r="28" spans="1:14" s="175" customFormat="1" outlineLevel="1" x14ac:dyDescent="0.25">
      <c r="A28" s="49">
        <v>23</v>
      </c>
      <c r="B28" s="49" t="s">
        <v>224</v>
      </c>
      <c r="C28" s="49">
        <v>1466413</v>
      </c>
      <c r="D28" s="49" t="s">
        <v>349</v>
      </c>
      <c r="E28" s="53">
        <v>16</v>
      </c>
      <c r="F28" s="53">
        <v>3</v>
      </c>
      <c r="G28" s="57">
        <v>3587.75</v>
      </c>
      <c r="H28" s="389">
        <f t="shared" si="0"/>
        <v>43053</v>
      </c>
      <c r="I28" s="282">
        <f t="shared" si="1"/>
        <v>22818.09</v>
      </c>
      <c r="J28" s="187">
        <f t="shared" si="2"/>
        <v>65871.09</v>
      </c>
      <c r="K28" s="174"/>
    </row>
    <row r="29" spans="1:14" s="175" customFormat="1" outlineLevel="1" x14ac:dyDescent="0.25">
      <c r="A29" s="49">
        <v>24</v>
      </c>
      <c r="B29" s="49" t="s">
        <v>350</v>
      </c>
      <c r="C29" s="49">
        <v>1539505</v>
      </c>
      <c r="D29" s="49" t="s">
        <v>636</v>
      </c>
      <c r="E29" s="53">
        <v>15</v>
      </c>
      <c r="F29" s="53">
        <v>3</v>
      </c>
      <c r="G29" s="57">
        <v>3188.42</v>
      </c>
      <c r="H29" s="389">
        <f t="shared" si="0"/>
        <v>38261.040000000001</v>
      </c>
      <c r="I29" s="282">
        <f t="shared" si="1"/>
        <v>20278.351200000001</v>
      </c>
      <c r="J29" s="187">
        <f t="shared" si="2"/>
        <v>58539.391199999998</v>
      </c>
      <c r="K29" s="283"/>
    </row>
    <row r="30" spans="1:14" s="175" customFormat="1" outlineLevel="1" x14ac:dyDescent="0.25">
      <c r="A30" s="176">
        <v>25</v>
      </c>
      <c r="B30" s="176" t="s">
        <v>596</v>
      </c>
      <c r="C30" s="176">
        <v>916208</v>
      </c>
      <c r="D30" s="176" t="s">
        <v>351</v>
      </c>
      <c r="E30" s="72">
        <v>19</v>
      </c>
      <c r="F30" s="72">
        <v>5</v>
      </c>
      <c r="G30" s="202">
        <v>4942.01</v>
      </c>
      <c r="H30" s="388">
        <f t="shared" si="0"/>
        <v>59304.12</v>
      </c>
      <c r="I30" s="282">
        <f t="shared" si="1"/>
        <v>31431.183600000004</v>
      </c>
      <c r="J30" s="188">
        <f t="shared" si="2"/>
        <v>90735.303600000014</v>
      </c>
      <c r="K30" s="174"/>
    </row>
    <row r="31" spans="1:14" s="175" customFormat="1" outlineLevel="1" x14ac:dyDescent="0.25">
      <c r="A31" s="49">
        <v>26</v>
      </c>
      <c r="B31" s="49" t="s">
        <v>227</v>
      </c>
      <c r="C31" s="49">
        <v>928360</v>
      </c>
      <c r="D31" s="49" t="s">
        <v>590</v>
      </c>
      <c r="E31" s="53">
        <v>18</v>
      </c>
      <c r="F31" s="53">
        <v>2</v>
      </c>
      <c r="G31" s="57">
        <v>4318.67</v>
      </c>
      <c r="H31" s="389">
        <f t="shared" si="0"/>
        <v>51824.04</v>
      </c>
      <c r="I31" s="282">
        <f t="shared" si="1"/>
        <v>27466.7412</v>
      </c>
      <c r="J31" s="187">
        <f t="shared" si="2"/>
        <v>79290.781199999998</v>
      </c>
      <c r="K31" s="174"/>
    </row>
    <row r="32" spans="1:14" s="175" customFormat="1" outlineLevel="1" x14ac:dyDescent="0.25">
      <c r="A32" s="49">
        <v>27</v>
      </c>
      <c r="B32" s="49" t="s">
        <v>229</v>
      </c>
      <c r="C32" s="49">
        <v>1405148</v>
      </c>
      <c r="D32" s="49" t="s">
        <v>228</v>
      </c>
      <c r="E32" s="53">
        <v>16</v>
      </c>
      <c r="F32" s="53">
        <v>4</v>
      </c>
      <c r="G32" s="57">
        <v>3648.75</v>
      </c>
      <c r="H32" s="389">
        <f t="shared" si="0"/>
        <v>43785</v>
      </c>
      <c r="I32" s="282">
        <f t="shared" si="1"/>
        <v>23206.050000000003</v>
      </c>
      <c r="J32" s="187">
        <f t="shared" si="2"/>
        <v>66991.05</v>
      </c>
      <c r="K32" s="174"/>
    </row>
    <row r="33" spans="1:11" s="175" customFormat="1" outlineLevel="1" x14ac:dyDescent="0.25">
      <c r="A33" s="49">
        <v>28</v>
      </c>
      <c r="B33" s="49" t="s">
        <v>352</v>
      </c>
      <c r="C33" s="49">
        <v>1415297</v>
      </c>
      <c r="D33" s="49" t="s">
        <v>228</v>
      </c>
      <c r="E33" s="53">
        <v>16</v>
      </c>
      <c r="F33" s="53">
        <v>4</v>
      </c>
      <c r="G33" s="57">
        <v>3648.75</v>
      </c>
      <c r="H33" s="389">
        <f t="shared" si="0"/>
        <v>43785</v>
      </c>
      <c r="I33" s="282">
        <f t="shared" si="1"/>
        <v>23206.050000000003</v>
      </c>
      <c r="J33" s="187">
        <f t="shared" si="2"/>
        <v>66991.05</v>
      </c>
      <c r="K33" s="174"/>
    </row>
    <row r="34" spans="1:11" s="175" customFormat="1" outlineLevel="1" x14ac:dyDescent="0.25">
      <c r="A34" s="49">
        <v>29</v>
      </c>
      <c r="B34" s="49" t="s">
        <v>591</v>
      </c>
      <c r="C34" s="49">
        <v>701351</v>
      </c>
      <c r="D34" s="49" t="s">
        <v>228</v>
      </c>
      <c r="E34" s="53">
        <v>18</v>
      </c>
      <c r="F34" s="53">
        <v>3</v>
      </c>
      <c r="G34" s="57">
        <v>4392.08</v>
      </c>
      <c r="H34" s="390">
        <f>G34*12</f>
        <v>52704.959999999999</v>
      </c>
      <c r="I34" s="282">
        <f t="shared" si="1"/>
        <v>27933.628800000002</v>
      </c>
      <c r="J34" s="187">
        <f>H34+I34</f>
        <v>80638.588799999998</v>
      </c>
      <c r="K34" s="174"/>
    </row>
    <row r="35" spans="1:11" s="175" customFormat="1" outlineLevel="1" x14ac:dyDescent="0.25">
      <c r="A35" s="49">
        <v>30</v>
      </c>
      <c r="B35" s="49" t="s">
        <v>592</v>
      </c>
      <c r="C35" s="49">
        <v>1542879</v>
      </c>
      <c r="D35" s="49" t="s">
        <v>228</v>
      </c>
      <c r="E35" s="53">
        <v>16</v>
      </c>
      <c r="F35" s="53">
        <v>1</v>
      </c>
      <c r="G35" s="57">
        <v>3468.83</v>
      </c>
      <c r="H35" s="390">
        <f>G35*12</f>
        <v>41625.96</v>
      </c>
      <c r="I35" s="282">
        <f t="shared" si="1"/>
        <v>22061.7588</v>
      </c>
      <c r="J35" s="187">
        <f t="shared" ref="J35:J77" si="3">H35+I35</f>
        <v>63687.718800000002</v>
      </c>
      <c r="K35" s="174"/>
    </row>
    <row r="36" spans="1:11" s="175" customFormat="1" outlineLevel="1" x14ac:dyDescent="0.25">
      <c r="A36" s="49">
        <v>31</v>
      </c>
      <c r="B36" s="49" t="s">
        <v>230</v>
      </c>
      <c r="C36" s="49">
        <v>1338830</v>
      </c>
      <c r="D36" s="49" t="s">
        <v>630</v>
      </c>
      <c r="E36" s="53">
        <v>15</v>
      </c>
      <c r="F36" s="53">
        <v>1</v>
      </c>
      <c r="G36" s="57">
        <v>3082.67</v>
      </c>
      <c r="H36" s="390">
        <f t="shared" ref="H36:H77" si="4">G36*12</f>
        <v>36992.04</v>
      </c>
      <c r="I36" s="282">
        <f t="shared" si="1"/>
        <v>19605.781200000001</v>
      </c>
      <c r="J36" s="187">
        <f t="shared" si="3"/>
        <v>56597.821200000006</v>
      </c>
      <c r="K36" s="174"/>
    </row>
    <row r="37" spans="1:11" s="175" customFormat="1" outlineLevel="1" x14ac:dyDescent="0.25">
      <c r="A37" s="49">
        <v>32</v>
      </c>
      <c r="B37" s="49" t="s">
        <v>231</v>
      </c>
      <c r="C37" s="49">
        <v>1364014</v>
      </c>
      <c r="D37" s="49" t="s">
        <v>630</v>
      </c>
      <c r="E37" s="53">
        <v>15</v>
      </c>
      <c r="F37" s="53">
        <v>1</v>
      </c>
      <c r="G37" s="57">
        <v>3082.67</v>
      </c>
      <c r="H37" s="390">
        <f t="shared" si="4"/>
        <v>36992.04</v>
      </c>
      <c r="I37" s="282">
        <f t="shared" si="1"/>
        <v>19605.781200000001</v>
      </c>
      <c r="J37" s="187">
        <f t="shared" si="3"/>
        <v>56597.821200000006</v>
      </c>
      <c r="K37" s="174"/>
    </row>
    <row r="38" spans="1:11" s="175" customFormat="1" outlineLevel="1" x14ac:dyDescent="0.25">
      <c r="A38" s="49">
        <v>33</v>
      </c>
      <c r="B38" s="49" t="s">
        <v>353</v>
      </c>
      <c r="C38" s="49">
        <v>1338801</v>
      </c>
      <c r="D38" s="49" t="s">
        <v>630</v>
      </c>
      <c r="E38" s="53">
        <v>15</v>
      </c>
      <c r="F38" s="53">
        <v>5</v>
      </c>
      <c r="G38" s="57">
        <v>3297.75</v>
      </c>
      <c r="H38" s="390">
        <f t="shared" si="4"/>
        <v>39573</v>
      </c>
      <c r="I38" s="282">
        <f t="shared" si="1"/>
        <v>20973.690000000002</v>
      </c>
      <c r="J38" s="187">
        <f t="shared" si="3"/>
        <v>60546.69</v>
      </c>
      <c r="K38" s="283"/>
    </row>
    <row r="39" spans="1:11" s="175" customFormat="1" outlineLevel="1" x14ac:dyDescent="0.25">
      <c r="A39" s="176">
        <v>34</v>
      </c>
      <c r="B39" s="176" t="s">
        <v>597</v>
      </c>
      <c r="C39" s="176">
        <v>974374</v>
      </c>
      <c r="D39" s="176" t="s">
        <v>598</v>
      </c>
      <c r="E39" s="72">
        <v>18</v>
      </c>
      <c r="F39" s="72">
        <v>3</v>
      </c>
      <c r="G39" s="202">
        <v>4392.08</v>
      </c>
      <c r="H39" s="391">
        <f t="shared" si="4"/>
        <v>52704.959999999999</v>
      </c>
      <c r="I39" s="282">
        <f t="shared" si="1"/>
        <v>27933.628800000002</v>
      </c>
      <c r="J39" s="188">
        <f t="shared" si="3"/>
        <v>80638.588799999998</v>
      </c>
      <c r="K39" s="174"/>
    </row>
    <row r="40" spans="1:11" s="175" customFormat="1" outlineLevel="1" x14ac:dyDescent="0.25">
      <c r="A40" s="49">
        <v>35</v>
      </c>
      <c r="B40" s="49" t="s">
        <v>225</v>
      </c>
      <c r="C40" s="49">
        <v>664041</v>
      </c>
      <c r="D40" s="49" t="s">
        <v>354</v>
      </c>
      <c r="E40" s="53">
        <v>23</v>
      </c>
      <c r="F40" s="53">
        <v>4</v>
      </c>
      <c r="G40" s="57">
        <v>8766.58</v>
      </c>
      <c r="H40" s="390">
        <f t="shared" si="4"/>
        <v>105198.95999999999</v>
      </c>
      <c r="I40" s="282">
        <f t="shared" si="1"/>
        <v>55755.448799999998</v>
      </c>
      <c r="J40" s="187">
        <f t="shared" si="3"/>
        <v>160954.40879999998</v>
      </c>
      <c r="K40" s="174"/>
    </row>
    <row r="41" spans="1:11" s="175" customFormat="1" outlineLevel="1" x14ac:dyDescent="0.25">
      <c r="A41" s="49">
        <v>36</v>
      </c>
      <c r="B41" s="49" t="s">
        <v>355</v>
      </c>
      <c r="C41" s="49">
        <v>915444</v>
      </c>
      <c r="D41" s="49" t="s">
        <v>598</v>
      </c>
      <c r="E41" s="53">
        <v>18</v>
      </c>
      <c r="F41" s="53">
        <v>1</v>
      </c>
      <c r="G41" s="57">
        <v>4246.5</v>
      </c>
      <c r="H41" s="390">
        <f t="shared" si="4"/>
        <v>50958</v>
      </c>
      <c r="I41" s="282">
        <f t="shared" si="1"/>
        <v>27007.74</v>
      </c>
      <c r="J41" s="187">
        <f t="shared" si="3"/>
        <v>77965.740000000005</v>
      </c>
      <c r="K41" s="174"/>
    </row>
    <row r="42" spans="1:11" s="175" customFormat="1" outlineLevel="1" x14ac:dyDescent="0.25">
      <c r="A42" s="49">
        <v>37</v>
      </c>
      <c r="B42" s="49" t="s">
        <v>226</v>
      </c>
      <c r="C42" s="49">
        <v>1411758</v>
      </c>
      <c r="D42" s="49" t="s">
        <v>356</v>
      </c>
      <c r="E42" s="49">
        <v>16</v>
      </c>
      <c r="F42" s="49">
        <v>4</v>
      </c>
      <c r="G42" s="57">
        <v>3648.75</v>
      </c>
      <c r="H42" s="390">
        <f t="shared" si="4"/>
        <v>43785</v>
      </c>
      <c r="I42" s="282">
        <f t="shared" si="1"/>
        <v>23206.050000000003</v>
      </c>
      <c r="J42" s="187">
        <f t="shared" si="3"/>
        <v>66991.05</v>
      </c>
      <c r="K42" s="174"/>
    </row>
    <row r="43" spans="1:11" s="175" customFormat="1" outlineLevel="1" x14ac:dyDescent="0.25">
      <c r="A43" s="49">
        <v>38</v>
      </c>
      <c r="B43" s="49" t="s">
        <v>357</v>
      </c>
      <c r="C43" s="49">
        <v>1519047</v>
      </c>
      <c r="D43" s="49" t="s">
        <v>356</v>
      </c>
      <c r="E43" s="53">
        <v>16</v>
      </c>
      <c r="F43" s="53">
        <v>3</v>
      </c>
      <c r="G43" s="57">
        <v>3587.75</v>
      </c>
      <c r="H43" s="390">
        <f t="shared" si="4"/>
        <v>43053</v>
      </c>
      <c r="I43" s="282">
        <f t="shared" si="1"/>
        <v>22818.09</v>
      </c>
      <c r="J43" s="187">
        <f t="shared" si="3"/>
        <v>65871.09</v>
      </c>
      <c r="K43" s="174"/>
    </row>
    <row r="44" spans="1:11" s="175" customFormat="1" outlineLevel="1" x14ac:dyDescent="0.25">
      <c r="A44" s="49">
        <v>39</v>
      </c>
      <c r="B44" s="49" t="s">
        <v>358</v>
      </c>
      <c r="C44" s="49">
        <v>1535928</v>
      </c>
      <c r="D44" s="49" t="s">
        <v>356</v>
      </c>
      <c r="E44" s="53">
        <v>16</v>
      </c>
      <c r="F44" s="53">
        <v>3</v>
      </c>
      <c r="G44" s="57">
        <v>3587.75</v>
      </c>
      <c r="H44" s="390">
        <f t="shared" si="4"/>
        <v>43053</v>
      </c>
      <c r="I44" s="282">
        <f t="shared" si="1"/>
        <v>22818.09</v>
      </c>
      <c r="J44" s="187">
        <f t="shared" si="3"/>
        <v>65871.09</v>
      </c>
      <c r="K44" s="174"/>
    </row>
    <row r="45" spans="1:11" s="175" customFormat="1" outlineLevel="1" x14ac:dyDescent="0.25">
      <c r="A45" s="49">
        <v>40</v>
      </c>
      <c r="B45" s="49" t="s">
        <v>359</v>
      </c>
      <c r="C45" s="49">
        <v>911278</v>
      </c>
      <c r="D45" s="49" t="s">
        <v>598</v>
      </c>
      <c r="E45" s="53">
        <v>18</v>
      </c>
      <c r="F45" s="53">
        <v>1</v>
      </c>
      <c r="G45" s="57">
        <v>4246.5</v>
      </c>
      <c r="H45" s="390">
        <f t="shared" si="4"/>
        <v>50958</v>
      </c>
      <c r="I45" s="282">
        <f t="shared" si="1"/>
        <v>27007.74</v>
      </c>
      <c r="J45" s="187">
        <f t="shared" si="3"/>
        <v>77965.740000000005</v>
      </c>
      <c r="K45" s="283"/>
    </row>
    <row r="46" spans="1:11" s="175" customFormat="1" outlineLevel="1" x14ac:dyDescent="0.25">
      <c r="A46" s="176">
        <v>41</v>
      </c>
      <c r="B46" s="176" t="s">
        <v>543</v>
      </c>
      <c r="C46" s="176">
        <v>903901</v>
      </c>
      <c r="D46" s="176" t="s">
        <v>360</v>
      </c>
      <c r="E46" s="176">
        <v>12</v>
      </c>
      <c r="F46" s="176">
        <v>6</v>
      </c>
      <c r="G46" s="202">
        <v>2353.92</v>
      </c>
      <c r="H46" s="391">
        <f t="shared" si="4"/>
        <v>28247.040000000001</v>
      </c>
      <c r="I46" s="282">
        <f t="shared" si="1"/>
        <v>14970.931200000001</v>
      </c>
      <c r="J46" s="188">
        <f t="shared" si="3"/>
        <v>43217.9712</v>
      </c>
      <c r="K46" s="174"/>
    </row>
    <row r="47" spans="1:11" s="175" customFormat="1" outlineLevel="1" x14ac:dyDescent="0.25">
      <c r="A47" s="49">
        <v>42</v>
      </c>
      <c r="B47" s="49" t="s">
        <v>361</v>
      </c>
      <c r="C47" s="49">
        <v>896477</v>
      </c>
      <c r="D47" s="49" t="s">
        <v>463</v>
      </c>
      <c r="E47" s="53">
        <v>15</v>
      </c>
      <c r="F47" s="53">
        <v>11</v>
      </c>
      <c r="G47" s="57">
        <v>3648.75</v>
      </c>
      <c r="H47" s="390">
        <f t="shared" si="4"/>
        <v>43785</v>
      </c>
      <c r="I47" s="282">
        <f t="shared" si="1"/>
        <v>23206.050000000003</v>
      </c>
      <c r="J47" s="187">
        <f t="shared" si="3"/>
        <v>66991.05</v>
      </c>
      <c r="K47" s="174"/>
    </row>
    <row r="48" spans="1:11" s="175" customFormat="1" outlineLevel="1" x14ac:dyDescent="0.25">
      <c r="A48" s="49">
        <v>43</v>
      </c>
      <c r="B48" s="49" t="s">
        <v>541</v>
      </c>
      <c r="C48" s="49">
        <v>923434</v>
      </c>
      <c r="D48" s="49" t="s">
        <v>601</v>
      </c>
      <c r="E48" s="49">
        <v>16</v>
      </c>
      <c r="F48" s="49">
        <v>3</v>
      </c>
      <c r="G48" s="57">
        <v>3587.75</v>
      </c>
      <c r="H48" s="390">
        <f t="shared" si="4"/>
        <v>43053</v>
      </c>
      <c r="I48" s="282">
        <f t="shared" si="1"/>
        <v>22818.09</v>
      </c>
      <c r="J48" s="187">
        <f t="shared" si="3"/>
        <v>65871.09</v>
      </c>
      <c r="K48" s="174"/>
    </row>
    <row r="49" spans="1:11" s="175" customFormat="1" outlineLevel="1" x14ac:dyDescent="0.25">
      <c r="A49" s="49">
        <v>44</v>
      </c>
      <c r="B49" s="49" t="s">
        <v>362</v>
      </c>
      <c r="C49" s="49">
        <v>1504829</v>
      </c>
      <c r="D49" s="49" t="s">
        <v>463</v>
      </c>
      <c r="E49" s="53">
        <v>15</v>
      </c>
      <c r="F49" s="53">
        <v>3</v>
      </c>
      <c r="G49" s="57">
        <v>3188.42</v>
      </c>
      <c r="H49" s="390">
        <f t="shared" si="4"/>
        <v>38261.040000000001</v>
      </c>
      <c r="I49" s="282">
        <f t="shared" si="1"/>
        <v>20278.351200000001</v>
      </c>
      <c r="J49" s="187">
        <f t="shared" si="3"/>
        <v>58539.391199999998</v>
      </c>
      <c r="K49" s="174"/>
    </row>
    <row r="50" spans="1:11" s="175" customFormat="1" outlineLevel="1" x14ac:dyDescent="0.25">
      <c r="A50" s="49">
        <v>45</v>
      </c>
      <c r="B50" s="49" t="s">
        <v>599</v>
      </c>
      <c r="C50" s="49">
        <v>715153</v>
      </c>
      <c r="D50" s="49" t="s">
        <v>462</v>
      </c>
      <c r="E50" s="49">
        <v>12</v>
      </c>
      <c r="F50" s="49">
        <v>11</v>
      </c>
      <c r="G50" s="57">
        <v>2560.92</v>
      </c>
      <c r="H50" s="390">
        <f t="shared" si="4"/>
        <v>30731.040000000001</v>
      </c>
      <c r="I50" s="282">
        <f t="shared" si="1"/>
        <v>16287.451200000001</v>
      </c>
      <c r="J50" s="187">
        <f t="shared" si="3"/>
        <v>47018.491200000004</v>
      </c>
      <c r="K50" s="174"/>
    </row>
    <row r="51" spans="1:11" s="175" customFormat="1" outlineLevel="1" x14ac:dyDescent="0.25">
      <c r="A51" s="49">
        <v>46</v>
      </c>
      <c r="B51" s="49" t="s">
        <v>363</v>
      </c>
      <c r="C51" s="49">
        <v>1546775</v>
      </c>
      <c r="D51" s="49" t="s">
        <v>464</v>
      </c>
      <c r="E51" s="53">
        <v>11</v>
      </c>
      <c r="F51" s="53">
        <v>1</v>
      </c>
      <c r="G51" s="57">
        <v>1922.83</v>
      </c>
      <c r="H51" s="390">
        <f t="shared" si="4"/>
        <v>23073.96</v>
      </c>
      <c r="I51" s="282">
        <f t="shared" si="1"/>
        <v>12229.1988</v>
      </c>
      <c r="J51" s="187">
        <f t="shared" si="3"/>
        <v>35303.158799999997</v>
      </c>
      <c r="K51" s="174"/>
    </row>
    <row r="52" spans="1:11" s="175" customFormat="1" outlineLevel="1" x14ac:dyDescent="0.25">
      <c r="A52" s="49">
        <v>47</v>
      </c>
      <c r="B52" s="49" t="s">
        <v>600</v>
      </c>
      <c r="C52" s="49">
        <v>926839</v>
      </c>
      <c r="D52" s="49" t="s">
        <v>601</v>
      </c>
      <c r="E52" s="53">
        <v>16</v>
      </c>
      <c r="F52" s="53">
        <v>7</v>
      </c>
      <c r="G52" s="57">
        <v>3838</v>
      </c>
      <c r="H52" s="390">
        <f t="shared" si="4"/>
        <v>46056</v>
      </c>
      <c r="I52" s="282">
        <f t="shared" si="1"/>
        <v>24409.68</v>
      </c>
      <c r="J52" s="187">
        <f t="shared" si="3"/>
        <v>70465.679999999993</v>
      </c>
      <c r="K52" s="283"/>
    </row>
    <row r="53" spans="1:11" s="175" customFormat="1" outlineLevel="1" x14ac:dyDescent="0.25">
      <c r="A53" s="176">
        <v>48</v>
      </c>
      <c r="B53" s="176" t="s">
        <v>364</v>
      </c>
      <c r="C53" s="176">
        <v>63453</v>
      </c>
      <c r="D53" s="176" t="s">
        <v>365</v>
      </c>
      <c r="E53" s="72">
        <v>19</v>
      </c>
      <c r="F53" s="72">
        <v>8</v>
      </c>
      <c r="G53" s="202">
        <v>5198.5</v>
      </c>
      <c r="H53" s="391">
        <f t="shared" si="4"/>
        <v>62382</v>
      </c>
      <c r="I53" s="282">
        <f t="shared" si="1"/>
        <v>33062.46</v>
      </c>
      <c r="J53" s="188">
        <f t="shared" si="3"/>
        <v>95444.459999999992</v>
      </c>
      <c r="K53" s="174"/>
    </row>
    <row r="54" spans="1:11" s="175" customFormat="1" outlineLevel="1" x14ac:dyDescent="0.25">
      <c r="A54" s="49">
        <v>49</v>
      </c>
      <c r="B54" s="49" t="s">
        <v>366</v>
      </c>
      <c r="C54" s="49">
        <v>696233</v>
      </c>
      <c r="D54" s="49" t="s">
        <v>365</v>
      </c>
      <c r="E54" s="53">
        <v>19</v>
      </c>
      <c r="F54" s="53">
        <v>2</v>
      </c>
      <c r="G54" s="57">
        <v>4698.5</v>
      </c>
      <c r="H54" s="390">
        <f t="shared" si="4"/>
        <v>56382</v>
      </c>
      <c r="I54" s="282">
        <f t="shared" si="1"/>
        <v>29882.460000000003</v>
      </c>
      <c r="J54" s="187">
        <f t="shared" si="3"/>
        <v>86264.46</v>
      </c>
      <c r="K54" s="174"/>
    </row>
    <row r="55" spans="1:11" s="175" customFormat="1" outlineLevel="1" x14ac:dyDescent="0.25">
      <c r="A55" s="49">
        <v>50</v>
      </c>
      <c r="B55" s="49" t="s">
        <v>368</v>
      </c>
      <c r="C55" s="49">
        <v>646283</v>
      </c>
      <c r="D55" s="49" t="s">
        <v>367</v>
      </c>
      <c r="E55" s="53">
        <v>18</v>
      </c>
      <c r="F55" s="53">
        <v>5</v>
      </c>
      <c r="G55" s="57">
        <v>4542.67</v>
      </c>
      <c r="H55" s="390">
        <f t="shared" si="4"/>
        <v>54512.04</v>
      </c>
      <c r="I55" s="282">
        <f t="shared" si="1"/>
        <v>28891.381200000003</v>
      </c>
      <c r="J55" s="187">
        <f t="shared" si="3"/>
        <v>83403.421200000012</v>
      </c>
      <c r="K55" s="174"/>
    </row>
    <row r="56" spans="1:11" s="175" customFormat="1" outlineLevel="1" x14ac:dyDescent="0.25">
      <c r="A56" s="49">
        <v>51</v>
      </c>
      <c r="B56" s="49" t="s">
        <v>369</v>
      </c>
      <c r="C56" s="49">
        <v>898374</v>
      </c>
      <c r="D56" s="49" t="s">
        <v>370</v>
      </c>
      <c r="E56" s="53">
        <v>15</v>
      </c>
      <c r="F56" s="53">
        <v>6</v>
      </c>
      <c r="G56" s="57">
        <v>3353.83</v>
      </c>
      <c r="H56" s="390">
        <f t="shared" si="4"/>
        <v>40245.96</v>
      </c>
      <c r="I56" s="282">
        <f t="shared" si="1"/>
        <v>21330.358800000002</v>
      </c>
      <c r="J56" s="187">
        <f t="shared" si="3"/>
        <v>61576.318800000001</v>
      </c>
      <c r="K56" s="174"/>
    </row>
    <row r="57" spans="1:11" s="175" customFormat="1" outlineLevel="1" x14ac:dyDescent="0.25">
      <c r="A57" s="49">
        <v>52</v>
      </c>
      <c r="B57" s="49" t="s">
        <v>544</v>
      </c>
      <c r="C57" s="49">
        <v>681587</v>
      </c>
      <c r="D57" s="49" t="s">
        <v>542</v>
      </c>
      <c r="E57" s="53">
        <v>16</v>
      </c>
      <c r="F57" s="53">
        <v>6</v>
      </c>
      <c r="G57" s="57">
        <v>3773.88</v>
      </c>
      <c r="H57" s="390">
        <f t="shared" si="4"/>
        <v>45286.559999999998</v>
      </c>
      <c r="I57" s="282">
        <f t="shared" si="1"/>
        <v>24001.876799999998</v>
      </c>
      <c r="J57" s="187">
        <f t="shared" si="3"/>
        <v>69288.436799999996</v>
      </c>
      <c r="K57" s="174"/>
    </row>
    <row r="58" spans="1:11" s="175" customFormat="1" outlineLevel="1" x14ac:dyDescent="0.25">
      <c r="A58" s="49">
        <v>53</v>
      </c>
      <c r="B58" s="49" t="s">
        <v>233</v>
      </c>
      <c r="C58" s="49">
        <v>775333</v>
      </c>
      <c r="D58" s="49" t="s">
        <v>370</v>
      </c>
      <c r="E58" s="53">
        <v>15</v>
      </c>
      <c r="F58" s="53">
        <v>2</v>
      </c>
      <c r="G58" s="57">
        <v>3135.08</v>
      </c>
      <c r="H58" s="390">
        <f t="shared" si="4"/>
        <v>37620.959999999999</v>
      </c>
      <c r="I58" s="282">
        <f t="shared" si="1"/>
        <v>19939.108800000002</v>
      </c>
      <c r="J58" s="187">
        <f t="shared" si="3"/>
        <v>57560.068800000001</v>
      </c>
      <c r="K58" s="174"/>
    </row>
    <row r="59" spans="1:11" s="175" customFormat="1" outlineLevel="1" x14ac:dyDescent="0.25">
      <c r="A59" s="49">
        <v>54</v>
      </c>
      <c r="B59" s="49" t="s">
        <v>371</v>
      </c>
      <c r="C59" s="49">
        <v>1505705</v>
      </c>
      <c r="D59" s="49" t="s">
        <v>370</v>
      </c>
      <c r="E59" s="53">
        <v>15</v>
      </c>
      <c r="F59" s="53">
        <v>1</v>
      </c>
      <c r="G59" s="57">
        <v>3082.67</v>
      </c>
      <c r="H59" s="390">
        <f t="shared" si="4"/>
        <v>36992.04</v>
      </c>
      <c r="I59" s="282">
        <f t="shared" si="1"/>
        <v>19605.781200000001</v>
      </c>
      <c r="J59" s="187">
        <f t="shared" si="3"/>
        <v>56597.821200000006</v>
      </c>
      <c r="K59" s="283"/>
    </row>
    <row r="60" spans="1:11" s="175" customFormat="1" outlineLevel="1" x14ac:dyDescent="0.25">
      <c r="A60" s="176">
        <v>55</v>
      </c>
      <c r="B60" s="176" t="s">
        <v>372</v>
      </c>
      <c r="C60" s="176">
        <v>813368</v>
      </c>
      <c r="D60" s="176" t="s">
        <v>602</v>
      </c>
      <c r="E60" s="176">
        <v>14</v>
      </c>
      <c r="F60" s="176">
        <v>1</v>
      </c>
      <c r="G60" s="202">
        <v>2739.58</v>
      </c>
      <c r="H60" s="391">
        <f t="shared" si="4"/>
        <v>32874.959999999999</v>
      </c>
      <c r="I60" s="282">
        <f t="shared" si="1"/>
        <v>17423.728800000001</v>
      </c>
      <c r="J60" s="188">
        <f t="shared" si="3"/>
        <v>50298.688800000004</v>
      </c>
      <c r="K60" s="174"/>
    </row>
    <row r="61" spans="1:11" s="175" customFormat="1" outlineLevel="1" x14ac:dyDescent="0.25">
      <c r="A61" s="49">
        <v>56</v>
      </c>
      <c r="B61" s="49" t="s">
        <v>234</v>
      </c>
      <c r="C61" s="49">
        <v>1285072</v>
      </c>
      <c r="D61" s="49" t="s">
        <v>373</v>
      </c>
      <c r="E61" s="49">
        <v>9</v>
      </c>
      <c r="F61" s="49">
        <v>2</v>
      </c>
      <c r="G61" s="57">
        <v>1544.42</v>
      </c>
      <c r="H61" s="390">
        <f t="shared" si="4"/>
        <v>18533.04</v>
      </c>
      <c r="I61" s="282">
        <f t="shared" si="1"/>
        <v>9822.5112000000008</v>
      </c>
      <c r="J61" s="187">
        <f t="shared" si="3"/>
        <v>28355.551200000002</v>
      </c>
      <c r="K61" s="174"/>
    </row>
    <row r="62" spans="1:11" s="175" customFormat="1" outlineLevel="1" x14ac:dyDescent="0.25">
      <c r="A62" s="49">
        <v>57</v>
      </c>
      <c r="B62" s="49" t="s">
        <v>374</v>
      </c>
      <c r="C62" s="49">
        <v>720477</v>
      </c>
      <c r="D62" s="49" t="s">
        <v>375</v>
      </c>
      <c r="E62" s="49">
        <v>12</v>
      </c>
      <c r="F62" s="49">
        <v>3</v>
      </c>
      <c r="G62" s="57">
        <v>2237.83</v>
      </c>
      <c r="H62" s="390">
        <f t="shared" si="4"/>
        <v>26853.96</v>
      </c>
      <c r="I62" s="282">
        <f t="shared" si="1"/>
        <v>14232.5988</v>
      </c>
      <c r="J62" s="187">
        <f t="shared" si="3"/>
        <v>41086.558799999999</v>
      </c>
      <c r="K62" s="174"/>
    </row>
    <row r="63" spans="1:11" s="175" customFormat="1" outlineLevel="1" x14ac:dyDescent="0.25">
      <c r="A63" s="49">
        <v>58</v>
      </c>
      <c r="B63" s="49" t="s">
        <v>376</v>
      </c>
      <c r="C63" s="49">
        <v>1545069</v>
      </c>
      <c r="D63" s="49" t="s">
        <v>380</v>
      </c>
      <c r="E63" s="53">
        <v>8</v>
      </c>
      <c r="F63" s="53">
        <v>1</v>
      </c>
      <c r="G63" s="57">
        <v>1349.58</v>
      </c>
      <c r="H63" s="390">
        <f t="shared" si="4"/>
        <v>16194.96</v>
      </c>
      <c r="I63" s="282">
        <f t="shared" si="1"/>
        <v>8583.3287999999993</v>
      </c>
      <c r="J63" s="187">
        <f t="shared" si="3"/>
        <v>24778.288799999998</v>
      </c>
      <c r="K63" s="174"/>
    </row>
    <row r="64" spans="1:11" s="175" customFormat="1" outlineLevel="1" x14ac:dyDescent="0.25">
      <c r="A64" s="49">
        <v>59</v>
      </c>
      <c r="B64" s="49" t="s">
        <v>377</v>
      </c>
      <c r="C64" s="49">
        <v>1545110</v>
      </c>
      <c r="D64" s="49" t="s">
        <v>380</v>
      </c>
      <c r="E64" s="53">
        <v>8</v>
      </c>
      <c r="F64" s="53">
        <v>1</v>
      </c>
      <c r="G64" s="57">
        <v>1349.58</v>
      </c>
      <c r="H64" s="390">
        <f t="shared" si="4"/>
        <v>16194.96</v>
      </c>
      <c r="I64" s="282">
        <f t="shared" si="1"/>
        <v>8583.3287999999993</v>
      </c>
      <c r="J64" s="187">
        <f t="shared" si="3"/>
        <v>24778.288799999998</v>
      </c>
      <c r="K64" s="174"/>
    </row>
    <row r="65" spans="1:12" s="175" customFormat="1" outlineLevel="1" x14ac:dyDescent="0.25">
      <c r="A65" s="49">
        <v>60</v>
      </c>
      <c r="B65" s="49" t="s">
        <v>378</v>
      </c>
      <c r="C65" s="49">
        <v>1545114</v>
      </c>
      <c r="D65" s="49" t="s">
        <v>380</v>
      </c>
      <c r="E65" s="53">
        <v>8</v>
      </c>
      <c r="F65" s="53">
        <v>1</v>
      </c>
      <c r="G65" s="57">
        <v>1349.58</v>
      </c>
      <c r="H65" s="390">
        <f t="shared" si="4"/>
        <v>16194.96</v>
      </c>
      <c r="I65" s="282">
        <f t="shared" si="1"/>
        <v>8583.3287999999993</v>
      </c>
      <c r="J65" s="187">
        <f t="shared" si="3"/>
        <v>24778.288799999998</v>
      </c>
      <c r="K65" s="174"/>
    </row>
    <row r="66" spans="1:12" s="175" customFormat="1" outlineLevel="1" x14ac:dyDescent="0.25">
      <c r="A66" s="49">
        <v>61</v>
      </c>
      <c r="B66" s="49" t="s">
        <v>379</v>
      </c>
      <c r="C66" s="49">
        <v>1545045</v>
      </c>
      <c r="D66" s="49" t="s">
        <v>380</v>
      </c>
      <c r="E66" s="53">
        <v>8</v>
      </c>
      <c r="F66" s="53">
        <v>1</v>
      </c>
      <c r="G66" s="57">
        <v>1349</v>
      </c>
      <c r="H66" s="390">
        <f t="shared" si="4"/>
        <v>16188</v>
      </c>
      <c r="I66" s="282">
        <f t="shared" si="1"/>
        <v>8579.6400000000012</v>
      </c>
      <c r="J66" s="187">
        <f t="shared" si="3"/>
        <v>24767.64</v>
      </c>
      <c r="K66" s="283"/>
    </row>
    <row r="67" spans="1:12" s="175" customFormat="1" outlineLevel="1" x14ac:dyDescent="0.25">
      <c r="A67" s="176">
        <v>62</v>
      </c>
      <c r="B67" s="176" t="s">
        <v>381</v>
      </c>
      <c r="C67" s="176">
        <v>722552</v>
      </c>
      <c r="D67" s="176" t="s">
        <v>635</v>
      </c>
      <c r="E67" s="72">
        <v>18</v>
      </c>
      <c r="F67" s="72">
        <v>1</v>
      </c>
      <c r="G67" s="202">
        <v>4246.5</v>
      </c>
      <c r="H67" s="391">
        <f t="shared" si="4"/>
        <v>50958</v>
      </c>
      <c r="I67" s="282">
        <f t="shared" si="1"/>
        <v>27007.74</v>
      </c>
      <c r="J67" s="188">
        <f t="shared" si="3"/>
        <v>77965.740000000005</v>
      </c>
      <c r="K67" s="283"/>
    </row>
    <row r="68" spans="1:12" s="175" customFormat="1" outlineLevel="1" x14ac:dyDescent="0.25">
      <c r="A68" s="176">
        <v>63</v>
      </c>
      <c r="B68" s="176" t="s">
        <v>382</v>
      </c>
      <c r="C68" s="176">
        <v>646322</v>
      </c>
      <c r="D68" s="176" t="s">
        <v>474</v>
      </c>
      <c r="E68" s="72">
        <v>18</v>
      </c>
      <c r="F68" s="72">
        <v>3</v>
      </c>
      <c r="G68" s="202">
        <v>4392.08</v>
      </c>
      <c r="H68" s="391">
        <f t="shared" si="4"/>
        <v>52704.959999999999</v>
      </c>
      <c r="I68" s="282">
        <f t="shared" si="1"/>
        <v>27933.628800000002</v>
      </c>
      <c r="J68" s="188">
        <f t="shared" si="3"/>
        <v>80638.588799999998</v>
      </c>
      <c r="K68" s="174"/>
    </row>
    <row r="69" spans="1:12" s="175" customFormat="1" outlineLevel="1" x14ac:dyDescent="0.25">
      <c r="A69" s="49">
        <v>64</v>
      </c>
      <c r="B69" s="49" t="s">
        <v>384</v>
      </c>
      <c r="C69" s="49">
        <v>756822</v>
      </c>
      <c r="D69" s="49" t="s">
        <v>479</v>
      </c>
      <c r="E69" s="53">
        <v>12</v>
      </c>
      <c r="F69" s="53">
        <v>4</v>
      </c>
      <c r="G69" s="57">
        <v>2275.92</v>
      </c>
      <c r="H69" s="390">
        <f t="shared" si="4"/>
        <v>27311.040000000001</v>
      </c>
      <c r="I69" s="282">
        <f t="shared" si="1"/>
        <v>14474.851200000001</v>
      </c>
      <c r="J69" s="187">
        <f t="shared" si="3"/>
        <v>41785.891199999998</v>
      </c>
      <c r="K69" s="174"/>
      <c r="L69" s="286"/>
    </row>
    <row r="70" spans="1:12" s="175" customFormat="1" outlineLevel="1" x14ac:dyDescent="0.25">
      <c r="A70" s="49">
        <v>65</v>
      </c>
      <c r="B70" s="49" t="s">
        <v>385</v>
      </c>
      <c r="C70" s="49">
        <v>843275</v>
      </c>
      <c r="D70" s="49" t="s">
        <v>478</v>
      </c>
      <c r="E70" s="53">
        <v>15</v>
      </c>
      <c r="F70" s="53">
        <v>1</v>
      </c>
      <c r="G70" s="57">
        <v>3082.67</v>
      </c>
      <c r="H70" s="390">
        <f t="shared" si="4"/>
        <v>36992.04</v>
      </c>
      <c r="I70" s="282">
        <f t="shared" si="1"/>
        <v>19605.781200000001</v>
      </c>
      <c r="J70" s="187">
        <f t="shared" si="3"/>
        <v>56597.821200000006</v>
      </c>
      <c r="K70" s="174"/>
      <c r="L70" s="286"/>
    </row>
    <row r="71" spans="1:12" s="175" customFormat="1" outlineLevel="1" x14ac:dyDescent="0.25">
      <c r="A71" s="49">
        <v>66</v>
      </c>
      <c r="B71" s="287" t="s">
        <v>387</v>
      </c>
      <c r="C71" s="287">
        <v>99267</v>
      </c>
      <c r="D71" s="200" t="s">
        <v>657</v>
      </c>
      <c r="E71" s="53">
        <v>15</v>
      </c>
      <c r="F71" s="53">
        <v>3</v>
      </c>
      <c r="G71" s="53">
        <v>3188.42</v>
      </c>
      <c r="H71" s="390">
        <f t="shared" si="4"/>
        <v>38261.040000000001</v>
      </c>
      <c r="I71" s="282">
        <f t="shared" ref="I71:I78" si="5">0.53*H71</f>
        <v>20278.351200000001</v>
      </c>
      <c r="J71" s="187">
        <f t="shared" si="3"/>
        <v>58539.391199999998</v>
      </c>
      <c r="K71" s="174"/>
      <c r="L71" s="286"/>
    </row>
    <row r="72" spans="1:12" s="175" customFormat="1" outlineLevel="1" x14ac:dyDescent="0.25">
      <c r="A72" s="49">
        <v>67</v>
      </c>
      <c r="B72" s="49" t="s">
        <v>236</v>
      </c>
      <c r="C72" s="49">
        <v>915079</v>
      </c>
      <c r="D72" s="49" t="s">
        <v>479</v>
      </c>
      <c r="E72" s="53">
        <v>12</v>
      </c>
      <c r="F72" s="53">
        <v>6</v>
      </c>
      <c r="G72" s="57">
        <v>2353.92</v>
      </c>
      <c r="H72" s="390">
        <f t="shared" si="4"/>
        <v>28247.040000000001</v>
      </c>
      <c r="I72" s="282">
        <f t="shared" si="5"/>
        <v>14970.931200000001</v>
      </c>
      <c r="J72" s="187">
        <f t="shared" si="3"/>
        <v>43217.9712</v>
      </c>
      <c r="K72" s="174"/>
      <c r="L72" s="286"/>
    </row>
    <row r="73" spans="1:12" s="175" customFormat="1" outlineLevel="1" x14ac:dyDescent="0.25">
      <c r="A73" s="49">
        <v>68</v>
      </c>
      <c r="B73" s="49" t="s">
        <v>390</v>
      </c>
      <c r="C73" s="49">
        <v>883342</v>
      </c>
      <c r="D73" s="49" t="s">
        <v>479</v>
      </c>
      <c r="E73" s="72">
        <v>12</v>
      </c>
      <c r="F73" s="53">
        <v>5</v>
      </c>
      <c r="G73" s="57">
        <v>2314.58</v>
      </c>
      <c r="H73" s="390">
        <f t="shared" si="4"/>
        <v>27774.959999999999</v>
      </c>
      <c r="I73" s="282">
        <f t="shared" si="5"/>
        <v>14720.728800000001</v>
      </c>
      <c r="J73" s="187">
        <f t="shared" si="3"/>
        <v>42495.688800000004</v>
      </c>
      <c r="K73" s="174"/>
      <c r="L73" s="286"/>
    </row>
    <row r="74" spans="1:12" s="175" customFormat="1" outlineLevel="1" x14ac:dyDescent="0.25">
      <c r="A74" s="49">
        <v>69</v>
      </c>
      <c r="B74" s="53" t="s">
        <v>388</v>
      </c>
      <c r="C74" s="53">
        <v>632937</v>
      </c>
      <c r="D74" s="288" t="s">
        <v>299</v>
      </c>
      <c r="E74" s="72">
        <v>11</v>
      </c>
      <c r="F74" s="53">
        <v>5</v>
      </c>
      <c r="G74" s="57">
        <v>2314.58</v>
      </c>
      <c r="H74" s="390">
        <f t="shared" si="4"/>
        <v>27774.959999999999</v>
      </c>
      <c r="I74" s="282">
        <f t="shared" si="5"/>
        <v>14720.728800000001</v>
      </c>
      <c r="J74" s="187">
        <f t="shared" si="3"/>
        <v>42495.688800000004</v>
      </c>
      <c r="K74" s="174"/>
      <c r="L74" s="286"/>
    </row>
    <row r="75" spans="1:12" s="175" customFormat="1" outlineLevel="1" x14ac:dyDescent="0.25">
      <c r="A75" s="49">
        <v>70</v>
      </c>
      <c r="B75" s="53" t="s">
        <v>389</v>
      </c>
      <c r="C75" s="53">
        <v>800294</v>
      </c>
      <c r="D75" s="288" t="s">
        <v>235</v>
      </c>
      <c r="E75" s="53">
        <v>11</v>
      </c>
      <c r="F75" s="53">
        <v>3</v>
      </c>
      <c r="G75" s="57">
        <v>1988.75</v>
      </c>
      <c r="H75" s="390">
        <f t="shared" si="4"/>
        <v>23865</v>
      </c>
      <c r="I75" s="282">
        <f t="shared" si="5"/>
        <v>12648.45</v>
      </c>
      <c r="J75" s="187">
        <f t="shared" si="3"/>
        <v>36513.449999999997</v>
      </c>
      <c r="K75" s="174"/>
      <c r="L75" s="286"/>
    </row>
    <row r="76" spans="1:12" s="175" customFormat="1" outlineLevel="1" x14ac:dyDescent="0.25">
      <c r="A76" s="49">
        <v>71</v>
      </c>
      <c r="B76" s="53" t="s">
        <v>652</v>
      </c>
      <c r="C76" s="53">
        <v>903383</v>
      </c>
      <c r="D76" s="288" t="s">
        <v>235</v>
      </c>
      <c r="E76" s="72">
        <v>12</v>
      </c>
      <c r="F76" s="53">
        <v>2</v>
      </c>
      <c r="G76" s="57">
        <v>2200.42</v>
      </c>
      <c r="H76" s="390">
        <f t="shared" si="4"/>
        <v>26405.040000000001</v>
      </c>
      <c r="I76" s="282">
        <f t="shared" si="5"/>
        <v>13994.671200000001</v>
      </c>
      <c r="J76" s="187">
        <f t="shared" si="3"/>
        <v>40399.711200000005</v>
      </c>
      <c r="K76" s="174"/>
      <c r="L76" s="286"/>
    </row>
    <row r="77" spans="1:12" s="175" customFormat="1" ht="16.5" outlineLevel="1" thickBot="1" x14ac:dyDescent="0.3">
      <c r="A77" s="200">
        <v>72</v>
      </c>
      <c r="B77" s="275" t="s">
        <v>653</v>
      </c>
      <c r="C77" s="275">
        <v>703604</v>
      </c>
      <c r="D77" s="200" t="s">
        <v>478</v>
      </c>
      <c r="E77" s="289">
        <v>15</v>
      </c>
      <c r="F77" s="275">
        <v>1</v>
      </c>
      <c r="G77" s="57">
        <v>3082.67</v>
      </c>
      <c r="H77" s="390">
        <f t="shared" si="4"/>
        <v>36992.04</v>
      </c>
      <c r="I77" s="282">
        <f t="shared" si="5"/>
        <v>19605.781200000001</v>
      </c>
      <c r="J77" s="187">
        <f t="shared" si="3"/>
        <v>56597.821200000006</v>
      </c>
      <c r="K77" s="174"/>
      <c r="L77" s="286"/>
    </row>
    <row r="78" spans="1:12" s="175" customFormat="1" ht="16.5" thickBot="1" x14ac:dyDescent="0.3">
      <c r="A78" s="201"/>
      <c r="B78" s="278" t="s">
        <v>92</v>
      </c>
      <c r="C78" s="278"/>
      <c r="D78" s="290"/>
      <c r="E78" s="278"/>
      <c r="F78" s="291"/>
      <c r="G78" s="292">
        <f>SUM(G6:G77)</f>
        <v>255956.29</v>
      </c>
      <c r="H78" s="392">
        <f>SUM(H6:H77)</f>
        <v>3071475.48</v>
      </c>
      <c r="I78" s="282">
        <f t="shared" si="5"/>
        <v>1627882.0044</v>
      </c>
      <c r="J78" s="292">
        <f>SUM(J6:J77)</f>
        <v>4699357.4844000004</v>
      </c>
      <c r="K78" s="174"/>
      <c r="L78" s="286"/>
    </row>
    <row r="79" spans="1:12" s="175" customFormat="1" x14ac:dyDescent="0.25">
      <c r="A79" s="169"/>
      <c r="B79" s="169"/>
      <c r="C79" s="169"/>
      <c r="D79" s="169"/>
      <c r="E79" s="169"/>
      <c r="F79" s="169"/>
      <c r="G79" s="170"/>
      <c r="H79" s="170"/>
      <c r="I79" s="171"/>
      <c r="J79" s="174"/>
      <c r="K79" s="174"/>
    </row>
    <row r="80" spans="1:12" s="175" customFormat="1" x14ac:dyDescent="0.25">
      <c r="A80" s="451" t="s">
        <v>210</v>
      </c>
      <c r="B80" s="451"/>
      <c r="C80" s="451"/>
      <c r="D80" s="451"/>
      <c r="E80" s="451"/>
      <c r="F80" s="451"/>
      <c r="G80" s="451"/>
      <c r="H80" s="451"/>
      <c r="I80" s="451"/>
      <c r="J80" s="174"/>
      <c r="K80" s="174"/>
    </row>
    <row r="81" spans="1:11" s="175" customFormat="1" x14ac:dyDescent="0.25">
      <c r="A81" s="451" t="s">
        <v>238</v>
      </c>
      <c r="B81" s="451"/>
      <c r="C81" s="451"/>
      <c r="D81" s="451"/>
      <c r="E81" s="451"/>
      <c r="F81" s="451"/>
      <c r="G81" s="451"/>
      <c r="H81" s="451"/>
      <c r="I81" s="451"/>
      <c r="J81" s="174"/>
      <c r="K81" s="174"/>
    </row>
    <row r="82" spans="1:11" s="175" customFormat="1" x14ac:dyDescent="0.25">
      <c r="A82" s="451" t="s">
        <v>212</v>
      </c>
      <c r="B82" s="451"/>
      <c r="C82" s="451"/>
      <c r="D82" s="451"/>
      <c r="E82" s="451"/>
      <c r="F82" s="451"/>
      <c r="G82" s="451"/>
      <c r="H82" s="451"/>
      <c r="I82" s="451"/>
      <c r="J82" s="174"/>
      <c r="K82" s="174"/>
    </row>
    <row r="83" spans="1:11" s="175" customFormat="1" x14ac:dyDescent="0.25">
      <c r="A83" s="451" t="s">
        <v>603</v>
      </c>
      <c r="B83" s="451"/>
      <c r="C83" s="451"/>
      <c r="D83" s="451"/>
      <c r="E83" s="451"/>
      <c r="F83" s="451"/>
      <c r="G83" s="451"/>
      <c r="H83" s="451"/>
      <c r="I83" s="451"/>
      <c r="J83" s="174"/>
      <c r="K83" s="174"/>
    </row>
    <row r="84" spans="1:11" s="175" customFormat="1" ht="49.15" customHeight="1" x14ac:dyDescent="0.25">
      <c r="A84" s="172" t="s">
        <v>0</v>
      </c>
      <c r="B84" s="172" t="s">
        <v>213</v>
      </c>
      <c r="C84" s="173" t="s">
        <v>214</v>
      </c>
      <c r="D84" s="173" t="s">
        <v>215</v>
      </c>
      <c r="E84" s="452" t="s">
        <v>216</v>
      </c>
      <c r="F84" s="453"/>
      <c r="G84" s="173" t="s">
        <v>217</v>
      </c>
      <c r="H84" s="177" t="s">
        <v>218</v>
      </c>
      <c r="I84" s="4" t="s">
        <v>655</v>
      </c>
      <c r="J84" s="188" t="s">
        <v>92</v>
      </c>
      <c r="K84" s="174"/>
    </row>
    <row r="85" spans="1:11" s="175" customFormat="1" outlineLevel="1" x14ac:dyDescent="0.25">
      <c r="A85" s="176">
        <v>1</v>
      </c>
      <c r="B85" s="176" t="s">
        <v>406</v>
      </c>
      <c r="C85" s="176">
        <v>133343</v>
      </c>
      <c r="D85" s="176" t="s">
        <v>526</v>
      </c>
      <c r="E85" s="72">
        <v>18</v>
      </c>
      <c r="F85" s="72">
        <v>3</v>
      </c>
      <c r="G85" s="179">
        <v>4392.08</v>
      </c>
      <c r="H85" s="293">
        <f>G85*12</f>
        <v>52704.959999999999</v>
      </c>
      <c r="I85" s="180">
        <f>0.53*H85</f>
        <v>27933.628800000002</v>
      </c>
      <c r="J85" s="188">
        <f>H85+I85</f>
        <v>80638.588799999998</v>
      </c>
      <c r="K85" s="174"/>
    </row>
    <row r="86" spans="1:11" s="175" customFormat="1" outlineLevel="1" x14ac:dyDescent="0.25">
      <c r="A86" s="49">
        <v>2</v>
      </c>
      <c r="B86" s="49" t="s">
        <v>419</v>
      </c>
      <c r="C86" s="49">
        <v>1552035</v>
      </c>
      <c r="D86" s="49" t="s">
        <v>638</v>
      </c>
      <c r="E86" s="53">
        <v>16</v>
      </c>
      <c r="F86" s="53">
        <v>1</v>
      </c>
      <c r="G86" s="57">
        <v>3468.83</v>
      </c>
      <c r="H86" s="294">
        <f t="shared" ref="H86:H105" si="6">G86*12</f>
        <v>41625.96</v>
      </c>
      <c r="I86" s="180">
        <f t="shared" ref="I86:I106" si="7">0.53*H86</f>
        <v>22061.7588</v>
      </c>
      <c r="J86" s="187">
        <f>H86+I86</f>
        <v>63687.718800000002</v>
      </c>
      <c r="K86" s="174"/>
    </row>
    <row r="87" spans="1:11" s="175" customFormat="1" outlineLevel="1" x14ac:dyDescent="0.25">
      <c r="A87" s="49">
        <v>3</v>
      </c>
      <c r="B87" s="49" t="s">
        <v>420</v>
      </c>
      <c r="C87" s="49">
        <v>600278</v>
      </c>
      <c r="D87" s="49" t="s">
        <v>475</v>
      </c>
      <c r="E87" s="49">
        <v>16</v>
      </c>
      <c r="F87" s="49">
        <v>2</v>
      </c>
      <c r="G87" s="295">
        <v>3527.75</v>
      </c>
      <c r="H87" s="294">
        <f t="shared" si="6"/>
        <v>42333</v>
      </c>
      <c r="I87" s="180">
        <f t="shared" si="7"/>
        <v>22436.49</v>
      </c>
      <c r="J87" s="187">
        <f t="shared" ref="J87:J105" si="8">H87+I87</f>
        <v>64769.490000000005</v>
      </c>
      <c r="K87" s="174"/>
    </row>
    <row r="88" spans="1:11" s="175" customFormat="1" outlineLevel="1" x14ac:dyDescent="0.25">
      <c r="A88" s="49">
        <v>4</v>
      </c>
      <c r="B88" s="49" t="s">
        <v>408</v>
      </c>
      <c r="C88" s="49">
        <v>711574</v>
      </c>
      <c r="D88" s="49" t="s">
        <v>407</v>
      </c>
      <c r="E88" s="49">
        <v>15</v>
      </c>
      <c r="F88" s="49">
        <v>4</v>
      </c>
      <c r="G88" s="295">
        <v>3242.58</v>
      </c>
      <c r="H88" s="294">
        <f t="shared" si="6"/>
        <v>38910.959999999999</v>
      </c>
      <c r="I88" s="180">
        <f t="shared" si="7"/>
        <v>20622.808799999999</v>
      </c>
      <c r="J88" s="187">
        <f t="shared" si="8"/>
        <v>59533.768799999998</v>
      </c>
      <c r="K88" s="174"/>
    </row>
    <row r="89" spans="1:11" s="175" customFormat="1" outlineLevel="1" x14ac:dyDescent="0.25">
      <c r="A89" s="49">
        <v>5</v>
      </c>
      <c r="B89" s="49" t="s">
        <v>409</v>
      </c>
      <c r="C89" s="287">
        <v>711390</v>
      </c>
      <c r="D89" s="49" t="s">
        <v>407</v>
      </c>
      <c r="E89" s="53">
        <v>15</v>
      </c>
      <c r="F89" s="53">
        <v>5</v>
      </c>
      <c r="G89" s="295">
        <v>3297.75</v>
      </c>
      <c r="H89" s="294">
        <f t="shared" si="6"/>
        <v>39573</v>
      </c>
      <c r="I89" s="180">
        <f t="shared" si="7"/>
        <v>20973.690000000002</v>
      </c>
      <c r="J89" s="187">
        <f t="shared" si="8"/>
        <v>60546.69</v>
      </c>
      <c r="K89" s="174"/>
    </row>
    <row r="90" spans="1:11" s="175" customFormat="1" outlineLevel="1" x14ac:dyDescent="0.25">
      <c r="A90" s="49">
        <v>6</v>
      </c>
      <c r="B90" s="53" t="s">
        <v>604</v>
      </c>
      <c r="C90" s="49">
        <v>667029</v>
      </c>
      <c r="D90" s="49" t="s">
        <v>639</v>
      </c>
      <c r="E90" s="49">
        <v>16</v>
      </c>
      <c r="F90" s="49">
        <v>3</v>
      </c>
      <c r="G90" s="295">
        <v>3587.75</v>
      </c>
      <c r="H90" s="294">
        <f t="shared" si="6"/>
        <v>43053</v>
      </c>
      <c r="I90" s="180">
        <f t="shared" si="7"/>
        <v>22818.09</v>
      </c>
      <c r="J90" s="187">
        <f t="shared" si="8"/>
        <v>65871.09</v>
      </c>
      <c r="K90" s="174"/>
    </row>
    <row r="91" spans="1:11" s="175" customFormat="1" outlineLevel="1" x14ac:dyDescent="0.25">
      <c r="A91" s="49">
        <v>7</v>
      </c>
      <c r="B91" s="53" t="s">
        <v>605</v>
      </c>
      <c r="C91" s="49">
        <v>1609535</v>
      </c>
      <c r="D91" s="49" t="s">
        <v>639</v>
      </c>
      <c r="E91" s="49">
        <v>16</v>
      </c>
      <c r="F91" s="49">
        <v>1</v>
      </c>
      <c r="G91" s="295">
        <v>3468.83</v>
      </c>
      <c r="H91" s="294">
        <f t="shared" si="6"/>
        <v>41625.96</v>
      </c>
      <c r="I91" s="180">
        <f t="shared" si="7"/>
        <v>22061.7588</v>
      </c>
      <c r="J91" s="187">
        <f t="shared" si="8"/>
        <v>63687.718800000002</v>
      </c>
      <c r="K91" s="174"/>
    </row>
    <row r="92" spans="1:11" s="175" customFormat="1" outlineLevel="1" x14ac:dyDescent="0.25">
      <c r="A92" s="49">
        <v>8</v>
      </c>
      <c r="B92" s="49" t="s">
        <v>412</v>
      </c>
      <c r="C92" s="49">
        <v>1099796</v>
      </c>
      <c r="D92" s="49" t="s">
        <v>410</v>
      </c>
      <c r="E92" s="53">
        <v>13</v>
      </c>
      <c r="F92" s="53">
        <v>5</v>
      </c>
      <c r="G92" s="295">
        <v>2604.5</v>
      </c>
      <c r="H92" s="294">
        <f t="shared" si="6"/>
        <v>31254</v>
      </c>
      <c r="I92" s="180">
        <f t="shared" si="7"/>
        <v>16564.620000000003</v>
      </c>
      <c r="J92" s="187">
        <f t="shared" si="8"/>
        <v>47818.62</v>
      </c>
      <c r="K92" s="174"/>
    </row>
    <row r="93" spans="1:11" s="175" customFormat="1" outlineLevel="1" x14ac:dyDescent="0.25">
      <c r="A93" s="49">
        <v>9</v>
      </c>
      <c r="B93" s="49" t="s">
        <v>413</v>
      </c>
      <c r="C93" s="49">
        <v>906226</v>
      </c>
      <c r="D93" s="49" t="s">
        <v>410</v>
      </c>
      <c r="E93" s="53">
        <v>13</v>
      </c>
      <c r="F93" s="53">
        <v>2</v>
      </c>
      <c r="G93" s="295">
        <v>2476.08</v>
      </c>
      <c r="H93" s="294">
        <f t="shared" si="6"/>
        <v>29712.959999999999</v>
      </c>
      <c r="I93" s="180">
        <f t="shared" si="7"/>
        <v>15747.8688</v>
      </c>
      <c r="J93" s="187">
        <f t="shared" si="8"/>
        <v>45460.828800000003</v>
      </c>
      <c r="K93" s="174"/>
    </row>
    <row r="94" spans="1:11" s="175" customFormat="1" outlineLevel="1" x14ac:dyDescent="0.25">
      <c r="A94" s="200">
        <v>10</v>
      </c>
      <c r="B94" s="53" t="s">
        <v>606</v>
      </c>
      <c r="C94" s="49">
        <v>896404</v>
      </c>
      <c r="D94" s="49" t="s">
        <v>607</v>
      </c>
      <c r="E94" s="53">
        <v>15</v>
      </c>
      <c r="F94" s="53">
        <v>2</v>
      </c>
      <c r="G94" s="295">
        <v>3135.08</v>
      </c>
      <c r="H94" s="294">
        <f t="shared" si="6"/>
        <v>37620.959999999999</v>
      </c>
      <c r="I94" s="180">
        <f t="shared" si="7"/>
        <v>19939.108800000002</v>
      </c>
      <c r="J94" s="187">
        <f t="shared" si="8"/>
        <v>57560.068800000001</v>
      </c>
      <c r="K94" s="174"/>
    </row>
    <row r="95" spans="1:11" s="175" customFormat="1" outlineLevel="1" x14ac:dyDescent="0.25">
      <c r="A95" s="200">
        <v>11</v>
      </c>
      <c r="B95" s="49" t="s">
        <v>545</v>
      </c>
      <c r="C95" s="49">
        <v>974855</v>
      </c>
      <c r="D95" s="49" t="s">
        <v>410</v>
      </c>
      <c r="E95" s="53">
        <v>13</v>
      </c>
      <c r="F95" s="53">
        <v>3</v>
      </c>
      <c r="G95" s="295">
        <v>2518.17</v>
      </c>
      <c r="H95" s="294">
        <f t="shared" si="6"/>
        <v>30218.04</v>
      </c>
      <c r="I95" s="180">
        <f t="shared" si="7"/>
        <v>16015.561200000002</v>
      </c>
      <c r="J95" s="187">
        <f t="shared" si="8"/>
        <v>46233.601200000005</v>
      </c>
      <c r="K95" s="174"/>
    </row>
    <row r="96" spans="1:11" s="175" customFormat="1" outlineLevel="1" x14ac:dyDescent="0.25">
      <c r="A96" s="200">
        <v>12</v>
      </c>
      <c r="B96" s="49" t="s">
        <v>411</v>
      </c>
      <c r="C96" s="49">
        <v>1099731</v>
      </c>
      <c r="D96" s="200" t="s">
        <v>410</v>
      </c>
      <c r="E96" s="287">
        <v>13</v>
      </c>
      <c r="F96" s="287">
        <v>5</v>
      </c>
      <c r="G96" s="295">
        <v>2604.5</v>
      </c>
      <c r="H96" s="294">
        <f t="shared" si="6"/>
        <v>31254</v>
      </c>
      <c r="I96" s="180">
        <f t="shared" si="7"/>
        <v>16564.620000000003</v>
      </c>
      <c r="J96" s="187">
        <f t="shared" si="8"/>
        <v>47818.62</v>
      </c>
      <c r="K96" s="174"/>
    </row>
    <row r="97" spans="1:11" s="175" customFormat="1" outlineLevel="1" x14ac:dyDescent="0.25">
      <c r="A97" s="49">
        <v>13</v>
      </c>
      <c r="B97" s="49" t="s">
        <v>242</v>
      </c>
      <c r="C97" s="49">
        <v>1394298</v>
      </c>
      <c r="D97" s="200" t="s">
        <v>414</v>
      </c>
      <c r="E97" s="53">
        <v>12</v>
      </c>
      <c r="F97" s="53">
        <v>4</v>
      </c>
      <c r="G97" s="295">
        <v>2275.92</v>
      </c>
      <c r="H97" s="294">
        <f t="shared" si="6"/>
        <v>27311.040000000001</v>
      </c>
      <c r="I97" s="180">
        <f t="shared" si="7"/>
        <v>14474.851200000001</v>
      </c>
      <c r="J97" s="187">
        <f t="shared" si="8"/>
        <v>41785.891199999998</v>
      </c>
      <c r="K97" s="174"/>
    </row>
    <row r="98" spans="1:11" s="175" customFormat="1" outlineLevel="1" x14ac:dyDescent="0.25">
      <c r="A98" s="49">
        <v>14</v>
      </c>
      <c r="B98" s="49" t="s">
        <v>239</v>
      </c>
      <c r="C98" s="49">
        <v>1397436</v>
      </c>
      <c r="D98" s="200" t="s">
        <v>414</v>
      </c>
      <c r="E98" s="53">
        <v>12</v>
      </c>
      <c r="F98" s="53">
        <v>4</v>
      </c>
      <c r="G98" s="295">
        <v>2275.92</v>
      </c>
      <c r="H98" s="294">
        <f t="shared" si="6"/>
        <v>27311.040000000001</v>
      </c>
      <c r="I98" s="180">
        <f t="shared" si="7"/>
        <v>14474.851200000001</v>
      </c>
      <c r="J98" s="187">
        <f t="shared" si="8"/>
        <v>41785.891199999998</v>
      </c>
      <c r="K98" s="174"/>
    </row>
    <row r="99" spans="1:11" s="175" customFormat="1" outlineLevel="1" x14ac:dyDescent="0.25">
      <c r="A99" s="49">
        <v>15</v>
      </c>
      <c r="B99" s="49" t="s">
        <v>240</v>
      </c>
      <c r="C99" s="49">
        <v>1394256</v>
      </c>
      <c r="D99" s="200" t="s">
        <v>414</v>
      </c>
      <c r="E99" s="53">
        <v>12</v>
      </c>
      <c r="F99" s="53">
        <v>4</v>
      </c>
      <c r="G99" s="295">
        <v>2275.92</v>
      </c>
      <c r="H99" s="294">
        <f t="shared" si="6"/>
        <v>27311.040000000001</v>
      </c>
      <c r="I99" s="180">
        <f t="shared" si="7"/>
        <v>14474.851200000001</v>
      </c>
      <c r="J99" s="187">
        <f t="shared" si="8"/>
        <v>41785.891199999998</v>
      </c>
      <c r="K99" s="174"/>
    </row>
    <row r="100" spans="1:11" s="175" customFormat="1" outlineLevel="1" x14ac:dyDescent="0.25">
      <c r="A100" s="49">
        <v>16</v>
      </c>
      <c r="B100" s="49" t="s">
        <v>241</v>
      </c>
      <c r="C100" s="49">
        <v>1405620</v>
      </c>
      <c r="D100" s="200" t="s">
        <v>414</v>
      </c>
      <c r="E100" s="53">
        <v>12</v>
      </c>
      <c r="F100" s="53">
        <v>1</v>
      </c>
      <c r="G100" s="295">
        <v>2163.67</v>
      </c>
      <c r="H100" s="294">
        <f t="shared" si="6"/>
        <v>25964.04</v>
      </c>
      <c r="I100" s="180">
        <f t="shared" si="7"/>
        <v>13760.941200000001</v>
      </c>
      <c r="J100" s="187">
        <f t="shared" si="8"/>
        <v>39724.981200000002</v>
      </c>
      <c r="K100" s="174"/>
    </row>
    <row r="101" spans="1:11" s="175" customFormat="1" outlineLevel="1" x14ac:dyDescent="0.25">
      <c r="A101" s="49">
        <v>17</v>
      </c>
      <c r="B101" s="49" t="s">
        <v>416</v>
      </c>
      <c r="C101" s="49">
        <v>1519941</v>
      </c>
      <c r="D101" s="200" t="s">
        <v>414</v>
      </c>
      <c r="E101" s="53">
        <v>12</v>
      </c>
      <c r="F101" s="53">
        <v>3</v>
      </c>
      <c r="G101" s="295">
        <v>2237.83</v>
      </c>
      <c r="H101" s="294">
        <f t="shared" si="6"/>
        <v>26853.96</v>
      </c>
      <c r="I101" s="180">
        <f t="shared" si="7"/>
        <v>14232.5988</v>
      </c>
      <c r="J101" s="187">
        <f t="shared" si="8"/>
        <v>41086.558799999999</v>
      </c>
      <c r="K101" s="174"/>
    </row>
    <row r="102" spans="1:11" s="175" customFormat="1" outlineLevel="1" x14ac:dyDescent="0.25">
      <c r="A102" s="49">
        <v>18</v>
      </c>
      <c r="B102" s="49" t="s">
        <v>418</v>
      </c>
      <c r="C102" s="49">
        <v>780375</v>
      </c>
      <c r="D102" s="200" t="s">
        <v>410</v>
      </c>
      <c r="E102" s="53">
        <v>13</v>
      </c>
      <c r="F102" s="53">
        <v>6</v>
      </c>
      <c r="G102" s="295">
        <v>2648.75</v>
      </c>
      <c r="H102" s="294">
        <f t="shared" si="6"/>
        <v>31785</v>
      </c>
      <c r="I102" s="180">
        <f t="shared" si="7"/>
        <v>16846.05</v>
      </c>
      <c r="J102" s="187">
        <f t="shared" si="8"/>
        <v>48631.05</v>
      </c>
      <c r="K102" s="174"/>
    </row>
    <row r="103" spans="1:11" s="175" customFormat="1" outlineLevel="1" x14ac:dyDescent="0.25">
      <c r="A103" s="49">
        <v>19</v>
      </c>
      <c r="B103" s="49" t="s">
        <v>415</v>
      </c>
      <c r="C103" s="49">
        <v>1444527</v>
      </c>
      <c r="D103" s="200" t="s">
        <v>480</v>
      </c>
      <c r="E103" s="53">
        <v>14</v>
      </c>
      <c r="F103" s="53">
        <v>3</v>
      </c>
      <c r="G103" s="295">
        <v>2833.5</v>
      </c>
      <c r="H103" s="294">
        <f t="shared" si="6"/>
        <v>34002</v>
      </c>
      <c r="I103" s="180">
        <f t="shared" si="7"/>
        <v>18021.060000000001</v>
      </c>
      <c r="J103" s="187">
        <f t="shared" si="8"/>
        <v>52023.06</v>
      </c>
      <c r="K103" s="174"/>
    </row>
    <row r="104" spans="1:11" s="175" customFormat="1" outlineLevel="1" x14ac:dyDescent="0.25">
      <c r="A104" s="49">
        <v>20</v>
      </c>
      <c r="B104" s="287" t="s">
        <v>243</v>
      </c>
      <c r="C104" s="287">
        <v>703961</v>
      </c>
      <c r="D104" s="49" t="s">
        <v>656</v>
      </c>
      <c r="E104" s="72">
        <v>9</v>
      </c>
      <c r="F104" s="53">
        <v>2</v>
      </c>
      <c r="G104" s="295">
        <v>1544.42</v>
      </c>
      <c r="H104" s="294">
        <f t="shared" si="6"/>
        <v>18533.04</v>
      </c>
      <c r="I104" s="180">
        <f t="shared" si="7"/>
        <v>9822.5112000000008</v>
      </c>
      <c r="J104" s="187">
        <f t="shared" si="8"/>
        <v>28355.551200000002</v>
      </c>
      <c r="K104" s="174"/>
    </row>
    <row r="105" spans="1:11" s="175" customFormat="1" outlineLevel="1" x14ac:dyDescent="0.25">
      <c r="A105" s="49">
        <v>21</v>
      </c>
      <c r="B105" s="53" t="s">
        <v>294</v>
      </c>
      <c r="C105" s="53">
        <v>1539155</v>
      </c>
      <c r="D105" s="53" t="s">
        <v>295</v>
      </c>
      <c r="E105" s="72">
        <v>7</v>
      </c>
      <c r="F105" s="53">
        <v>1</v>
      </c>
      <c r="G105" s="295">
        <v>1199.42</v>
      </c>
      <c r="H105" s="294">
        <f t="shared" si="6"/>
        <v>14393.04</v>
      </c>
      <c r="I105" s="180">
        <f t="shared" si="7"/>
        <v>7628.311200000001</v>
      </c>
      <c r="J105" s="187">
        <f t="shared" si="8"/>
        <v>22021.351200000001</v>
      </c>
      <c r="K105" s="174"/>
    </row>
    <row r="106" spans="1:11" s="175" customFormat="1" x14ac:dyDescent="0.25">
      <c r="A106" s="49"/>
      <c r="B106" s="176" t="s">
        <v>92</v>
      </c>
      <c r="C106" s="49"/>
      <c r="D106" s="49"/>
      <c r="E106" s="49"/>
      <c r="F106" s="49"/>
      <c r="G106" s="202">
        <f>SUM(G85:G105)</f>
        <v>57779.249999999993</v>
      </c>
      <c r="H106" s="202">
        <f t="shared" ref="H106:J106" si="9">SUM(H85:H105)</f>
        <v>693351</v>
      </c>
      <c r="I106" s="180">
        <f t="shared" si="7"/>
        <v>367476.03</v>
      </c>
      <c r="J106" s="202">
        <f t="shared" si="9"/>
        <v>1060827.03</v>
      </c>
      <c r="K106" s="174"/>
    </row>
    <row r="107" spans="1:11" s="175" customFormat="1" x14ac:dyDescent="0.25">
      <c r="A107" s="169"/>
      <c r="B107" s="169"/>
      <c r="C107" s="169"/>
      <c r="D107" s="169"/>
      <c r="E107" s="169"/>
      <c r="F107" s="169"/>
      <c r="G107" s="170"/>
      <c r="H107" s="170"/>
      <c r="I107" s="171"/>
      <c r="J107" s="174"/>
      <c r="K107" s="174"/>
    </row>
    <row r="108" spans="1:11" s="175" customFormat="1" x14ac:dyDescent="0.25">
      <c r="A108" s="169"/>
      <c r="B108" s="169"/>
      <c r="C108" s="169"/>
      <c r="D108" s="169"/>
      <c r="E108" s="169"/>
      <c r="F108" s="169"/>
      <c r="G108" s="170"/>
      <c r="H108" s="170"/>
      <c r="I108" s="171"/>
      <c r="J108" s="174"/>
      <c r="K108" s="174"/>
    </row>
    <row r="109" spans="1:11" s="175" customFormat="1" x14ac:dyDescent="0.25">
      <c r="A109" s="451" t="s">
        <v>210</v>
      </c>
      <c r="B109" s="451"/>
      <c r="C109" s="451"/>
      <c r="D109" s="451"/>
      <c r="E109" s="451"/>
      <c r="F109" s="451"/>
      <c r="G109" s="451"/>
      <c r="H109" s="451"/>
      <c r="I109" s="451"/>
      <c r="J109" s="174"/>
      <c r="K109" s="174"/>
    </row>
    <row r="110" spans="1:11" s="175" customFormat="1" x14ac:dyDescent="0.25">
      <c r="A110" s="451" t="s">
        <v>244</v>
      </c>
      <c r="B110" s="451"/>
      <c r="C110" s="451"/>
      <c r="D110" s="451"/>
      <c r="E110" s="451"/>
      <c r="F110" s="451"/>
      <c r="G110" s="451"/>
      <c r="H110" s="451"/>
      <c r="I110" s="451"/>
      <c r="J110" s="174"/>
      <c r="K110" s="174"/>
    </row>
    <row r="111" spans="1:11" s="175" customFormat="1" x14ac:dyDescent="0.25">
      <c r="A111" s="451" t="s">
        <v>212</v>
      </c>
      <c r="B111" s="451"/>
      <c r="C111" s="451"/>
      <c r="D111" s="451"/>
      <c r="E111" s="451"/>
      <c r="F111" s="451"/>
      <c r="G111" s="451"/>
      <c r="H111" s="451"/>
      <c r="I111" s="451"/>
      <c r="J111" s="174"/>
      <c r="K111" s="174"/>
    </row>
    <row r="112" spans="1:11" s="175" customFormat="1" x14ac:dyDescent="0.25">
      <c r="A112" s="451" t="s">
        <v>603</v>
      </c>
      <c r="B112" s="451"/>
      <c r="C112" s="451"/>
      <c r="D112" s="451"/>
      <c r="E112" s="451"/>
      <c r="F112" s="451"/>
      <c r="G112" s="451"/>
      <c r="H112" s="451"/>
      <c r="I112" s="451"/>
      <c r="J112" s="174"/>
      <c r="K112" s="174"/>
    </row>
    <row r="113" spans="1:11" s="175" customFormat="1" ht="45.6" customHeight="1" x14ac:dyDescent="0.25">
      <c r="A113" s="172" t="s">
        <v>0</v>
      </c>
      <c r="B113" s="172" t="s">
        <v>213</v>
      </c>
      <c r="C113" s="173" t="s">
        <v>214</v>
      </c>
      <c r="D113" s="173" t="s">
        <v>215</v>
      </c>
      <c r="E113" s="452" t="s">
        <v>216</v>
      </c>
      <c r="F113" s="453"/>
      <c r="G113" s="173" t="s">
        <v>217</v>
      </c>
      <c r="H113" s="177" t="s">
        <v>218</v>
      </c>
      <c r="I113" s="4" t="s">
        <v>655</v>
      </c>
      <c r="J113" s="188" t="s">
        <v>92</v>
      </c>
      <c r="K113" s="174"/>
    </row>
    <row r="114" spans="1:11" s="175" customFormat="1" outlineLevel="1" x14ac:dyDescent="0.25">
      <c r="A114" s="176">
        <v>1</v>
      </c>
      <c r="B114" s="176" t="s">
        <v>422</v>
      </c>
      <c r="C114" s="176">
        <v>915965</v>
      </c>
      <c r="D114" s="176" t="s">
        <v>423</v>
      </c>
      <c r="E114" s="72">
        <v>19</v>
      </c>
      <c r="F114" s="72">
        <v>5</v>
      </c>
      <c r="G114" s="57">
        <v>4942.17</v>
      </c>
      <c r="H114" s="285">
        <f>G114*12</f>
        <v>59306.04</v>
      </c>
      <c r="I114" s="180">
        <f>0.53*H114</f>
        <v>31432.201200000003</v>
      </c>
      <c r="J114" s="188">
        <f>H114+I114</f>
        <v>90738.241200000004</v>
      </c>
      <c r="K114" s="174"/>
    </row>
    <row r="115" spans="1:11" s="175" customFormat="1" outlineLevel="1" x14ac:dyDescent="0.25">
      <c r="A115" s="49">
        <v>2</v>
      </c>
      <c r="B115" s="49" t="s">
        <v>246</v>
      </c>
      <c r="C115" s="49">
        <v>928610</v>
      </c>
      <c r="D115" s="49" t="s">
        <v>423</v>
      </c>
      <c r="E115" s="53">
        <v>19</v>
      </c>
      <c r="F115" s="53">
        <v>5</v>
      </c>
      <c r="G115" s="57">
        <v>4942.17</v>
      </c>
      <c r="H115" s="284">
        <f t="shared" ref="H115:H129" si="10">G115*12</f>
        <v>59306.04</v>
      </c>
      <c r="I115" s="52">
        <f t="shared" ref="I115:I129" si="11">0.53*H115</f>
        <v>31432.201200000003</v>
      </c>
      <c r="J115" s="187">
        <f t="shared" ref="J115:J129" si="12">H115+I115</f>
        <v>90738.241200000004</v>
      </c>
      <c r="K115" s="174"/>
    </row>
    <row r="116" spans="1:11" s="175" customFormat="1" outlineLevel="1" x14ac:dyDescent="0.25">
      <c r="A116" s="49">
        <v>3</v>
      </c>
      <c r="B116" s="49" t="s">
        <v>248</v>
      </c>
      <c r="C116" s="49">
        <v>872207</v>
      </c>
      <c r="D116" s="49" t="s">
        <v>247</v>
      </c>
      <c r="E116" s="53"/>
      <c r="F116" s="53"/>
      <c r="G116" s="57"/>
      <c r="H116" s="284">
        <f t="shared" si="10"/>
        <v>0</v>
      </c>
      <c r="I116" s="52">
        <f t="shared" si="11"/>
        <v>0</v>
      </c>
      <c r="J116" s="187">
        <f t="shared" si="12"/>
        <v>0</v>
      </c>
      <c r="K116" s="174"/>
    </row>
    <row r="117" spans="1:11" s="175" customFormat="1" outlineLevel="1" x14ac:dyDescent="0.25">
      <c r="A117" s="420">
        <v>4</v>
      </c>
      <c r="B117" s="420" t="s">
        <v>634</v>
      </c>
      <c r="C117" s="420">
        <v>1326253</v>
      </c>
      <c r="D117" s="420" t="s">
        <v>247</v>
      </c>
      <c r="E117" s="421">
        <v>16</v>
      </c>
      <c r="F117" s="421">
        <v>5</v>
      </c>
      <c r="G117" s="422">
        <v>3710.75</v>
      </c>
      <c r="H117" s="423">
        <f t="shared" si="10"/>
        <v>44529</v>
      </c>
      <c r="I117" s="425">
        <f t="shared" si="11"/>
        <v>23600.370000000003</v>
      </c>
      <c r="J117" s="424">
        <f t="shared" si="12"/>
        <v>68129.37</v>
      </c>
      <c r="K117" s="174"/>
    </row>
    <row r="118" spans="1:11" s="175" customFormat="1" outlineLevel="1" x14ac:dyDescent="0.25">
      <c r="A118" s="49">
        <v>5</v>
      </c>
      <c r="B118" s="49" t="s">
        <v>424</v>
      </c>
      <c r="C118" s="49">
        <v>1556152</v>
      </c>
      <c r="D118" s="49" t="s">
        <v>247</v>
      </c>
      <c r="E118" s="53">
        <v>16</v>
      </c>
      <c r="F118" s="53">
        <v>1</v>
      </c>
      <c r="G118" s="57">
        <v>3468.83</v>
      </c>
      <c r="H118" s="284">
        <f t="shared" si="10"/>
        <v>41625.96</v>
      </c>
      <c r="I118" s="52">
        <f t="shared" si="11"/>
        <v>22061.7588</v>
      </c>
      <c r="J118" s="187">
        <f t="shared" si="12"/>
        <v>63687.718800000002</v>
      </c>
      <c r="K118" s="174"/>
    </row>
    <row r="119" spans="1:11" s="175" customFormat="1" outlineLevel="1" x14ac:dyDescent="0.25">
      <c r="A119" s="49">
        <v>6</v>
      </c>
      <c r="B119" s="49" t="s">
        <v>425</v>
      </c>
      <c r="C119" s="49">
        <v>1563331</v>
      </c>
      <c r="D119" s="49" t="s">
        <v>247</v>
      </c>
      <c r="E119" s="53">
        <v>16</v>
      </c>
      <c r="F119" s="53">
        <v>1</v>
      </c>
      <c r="G119" s="57">
        <v>3468.83</v>
      </c>
      <c r="H119" s="284">
        <f t="shared" si="10"/>
        <v>41625.96</v>
      </c>
      <c r="I119" s="52">
        <f t="shared" si="11"/>
        <v>22061.7588</v>
      </c>
      <c r="J119" s="187">
        <f t="shared" si="12"/>
        <v>63687.718800000002</v>
      </c>
      <c r="K119" s="174"/>
    </row>
    <row r="120" spans="1:11" s="175" customFormat="1" outlineLevel="1" x14ac:dyDescent="0.25">
      <c r="A120" s="49">
        <v>7</v>
      </c>
      <c r="B120" s="49" t="s">
        <v>426</v>
      </c>
      <c r="C120" s="49">
        <v>1572405</v>
      </c>
      <c r="D120" s="49" t="s">
        <v>247</v>
      </c>
      <c r="E120" s="53">
        <v>16</v>
      </c>
      <c r="F120" s="53">
        <v>2</v>
      </c>
      <c r="G120" s="57">
        <v>3527.75</v>
      </c>
      <c r="H120" s="284">
        <f t="shared" si="10"/>
        <v>42333</v>
      </c>
      <c r="I120" s="52">
        <f t="shared" si="11"/>
        <v>22436.49</v>
      </c>
      <c r="J120" s="187">
        <f t="shared" si="12"/>
        <v>64769.490000000005</v>
      </c>
      <c r="K120" s="174"/>
    </row>
    <row r="121" spans="1:11" s="175" customFormat="1" outlineLevel="1" x14ac:dyDescent="0.25">
      <c r="A121" s="49">
        <v>8</v>
      </c>
      <c r="B121" s="49" t="s">
        <v>252</v>
      </c>
      <c r="C121" s="49">
        <v>922339</v>
      </c>
      <c r="D121" s="49" t="s">
        <v>427</v>
      </c>
      <c r="E121" s="53">
        <v>18</v>
      </c>
      <c r="F121" s="53">
        <v>2</v>
      </c>
      <c r="G121" s="57">
        <v>4318.67</v>
      </c>
      <c r="H121" s="284">
        <f t="shared" si="10"/>
        <v>51824.04</v>
      </c>
      <c r="I121" s="52">
        <f t="shared" si="11"/>
        <v>27466.7412</v>
      </c>
      <c r="J121" s="187">
        <f t="shared" si="12"/>
        <v>79290.781199999998</v>
      </c>
      <c r="K121" s="174"/>
    </row>
    <row r="122" spans="1:11" s="175" customFormat="1" outlineLevel="1" x14ac:dyDescent="0.25">
      <c r="A122" s="49">
        <v>9</v>
      </c>
      <c r="B122" s="49" t="s">
        <v>428</v>
      </c>
      <c r="C122" s="49">
        <v>903649</v>
      </c>
      <c r="D122" s="49" t="s">
        <v>427</v>
      </c>
      <c r="E122" s="53">
        <v>18</v>
      </c>
      <c r="F122" s="53">
        <v>5</v>
      </c>
      <c r="G122" s="57">
        <v>4542.67</v>
      </c>
      <c r="H122" s="284">
        <f t="shared" si="10"/>
        <v>54512.04</v>
      </c>
      <c r="I122" s="52">
        <f t="shared" si="11"/>
        <v>28891.381200000003</v>
      </c>
      <c r="J122" s="187">
        <f t="shared" si="12"/>
        <v>83403.421200000012</v>
      </c>
      <c r="K122" s="174"/>
    </row>
    <row r="123" spans="1:11" s="175" customFormat="1" outlineLevel="1" x14ac:dyDescent="0.25">
      <c r="A123" s="49">
        <v>10</v>
      </c>
      <c r="B123" s="53" t="s">
        <v>611</v>
      </c>
      <c r="C123" s="49">
        <v>1610380</v>
      </c>
      <c r="D123" s="49" t="s">
        <v>247</v>
      </c>
      <c r="E123" s="53">
        <v>15</v>
      </c>
      <c r="F123" s="53">
        <v>1</v>
      </c>
      <c r="G123" s="57">
        <v>3082.67</v>
      </c>
      <c r="H123" s="284">
        <f t="shared" si="10"/>
        <v>36992.04</v>
      </c>
      <c r="I123" s="52">
        <f t="shared" si="11"/>
        <v>19605.781200000001</v>
      </c>
      <c r="J123" s="187">
        <f t="shared" si="12"/>
        <v>56597.821200000006</v>
      </c>
      <c r="K123" s="174"/>
    </row>
    <row r="124" spans="1:11" s="175" customFormat="1" outlineLevel="1" x14ac:dyDescent="0.25">
      <c r="A124" s="49">
        <v>11</v>
      </c>
      <c r="B124" s="53" t="s">
        <v>612</v>
      </c>
      <c r="C124" s="49"/>
      <c r="D124" s="49" t="s">
        <v>247</v>
      </c>
      <c r="E124" s="53">
        <v>16</v>
      </c>
      <c r="F124" s="53">
        <v>1</v>
      </c>
      <c r="G124" s="57">
        <v>3468.83</v>
      </c>
      <c r="H124" s="284">
        <f t="shared" si="10"/>
        <v>41625.96</v>
      </c>
      <c r="I124" s="52">
        <f t="shared" si="11"/>
        <v>22061.7588</v>
      </c>
      <c r="J124" s="187">
        <f t="shared" si="12"/>
        <v>63687.718800000002</v>
      </c>
      <c r="K124" s="174"/>
    </row>
    <row r="125" spans="1:11" s="175" customFormat="1" outlineLevel="1" x14ac:dyDescent="0.25">
      <c r="A125" s="49">
        <v>12</v>
      </c>
      <c r="B125" s="49" t="s">
        <v>245</v>
      </c>
      <c r="C125" s="49">
        <v>920128</v>
      </c>
      <c r="D125" s="49" t="s">
        <v>429</v>
      </c>
      <c r="E125" s="53">
        <v>18</v>
      </c>
      <c r="F125" s="53">
        <v>2</v>
      </c>
      <c r="G125" s="57">
        <v>4318.67</v>
      </c>
      <c r="H125" s="284">
        <f t="shared" si="10"/>
        <v>51824.04</v>
      </c>
      <c r="I125" s="52">
        <f t="shared" si="11"/>
        <v>27466.7412</v>
      </c>
      <c r="J125" s="187">
        <f t="shared" si="12"/>
        <v>79290.781199999998</v>
      </c>
      <c r="K125" s="174"/>
    </row>
    <row r="126" spans="1:11" s="175" customFormat="1" outlineLevel="1" x14ac:dyDescent="0.25">
      <c r="A126" s="49">
        <v>13</v>
      </c>
      <c r="B126" s="287" t="s">
        <v>495</v>
      </c>
      <c r="C126" s="287">
        <v>929763</v>
      </c>
      <c r="D126" s="49" t="s">
        <v>247</v>
      </c>
      <c r="E126" s="296">
        <v>16</v>
      </c>
      <c r="F126" s="296">
        <v>5</v>
      </c>
      <c r="G126" s="57">
        <v>3710.75</v>
      </c>
      <c r="H126" s="284">
        <f t="shared" si="10"/>
        <v>44529</v>
      </c>
      <c r="I126" s="52">
        <f t="shared" si="11"/>
        <v>23600.370000000003</v>
      </c>
      <c r="J126" s="187">
        <f t="shared" si="12"/>
        <v>68129.37</v>
      </c>
      <c r="K126" s="174"/>
    </row>
    <row r="127" spans="1:11" s="175" customFormat="1" outlineLevel="1" x14ac:dyDescent="0.25">
      <c r="A127" s="49">
        <v>14</v>
      </c>
      <c r="B127" s="49" t="s">
        <v>249</v>
      </c>
      <c r="C127" s="49">
        <v>871585</v>
      </c>
      <c r="D127" s="49" t="s">
        <v>250</v>
      </c>
      <c r="E127" s="53">
        <v>15</v>
      </c>
      <c r="F127" s="53">
        <v>7</v>
      </c>
      <c r="G127" s="57">
        <v>3410.83</v>
      </c>
      <c r="H127" s="284">
        <f t="shared" si="10"/>
        <v>40929.96</v>
      </c>
      <c r="I127" s="52">
        <f t="shared" si="11"/>
        <v>21692.878800000002</v>
      </c>
      <c r="J127" s="187">
        <f t="shared" si="12"/>
        <v>62622.838799999998</v>
      </c>
      <c r="K127" s="174"/>
    </row>
    <row r="128" spans="1:11" s="175" customFormat="1" outlineLevel="1" x14ac:dyDescent="0.25">
      <c r="A128" s="49">
        <v>15</v>
      </c>
      <c r="B128" s="49" t="s">
        <v>251</v>
      </c>
      <c r="C128" s="49">
        <v>903795</v>
      </c>
      <c r="D128" s="49" t="s">
        <v>494</v>
      </c>
      <c r="E128" s="53">
        <v>16</v>
      </c>
      <c r="F128" s="53">
        <v>2</v>
      </c>
      <c r="G128" s="57">
        <v>3527.75</v>
      </c>
      <c r="H128" s="284">
        <f t="shared" si="10"/>
        <v>42333</v>
      </c>
      <c r="I128" s="52">
        <f t="shared" si="11"/>
        <v>22436.49</v>
      </c>
      <c r="J128" s="187">
        <f t="shared" si="12"/>
        <v>64769.490000000005</v>
      </c>
      <c r="K128" s="174"/>
    </row>
    <row r="129" spans="1:11" s="175" customFormat="1" x14ac:dyDescent="0.25">
      <c r="A129" s="49"/>
      <c r="B129" s="176" t="s">
        <v>92</v>
      </c>
      <c r="C129" s="176"/>
      <c r="D129" s="176"/>
      <c r="E129" s="176"/>
      <c r="F129" s="176"/>
      <c r="G129" s="202">
        <f>SUM(G114:G128)</f>
        <v>54441.34</v>
      </c>
      <c r="H129" s="285">
        <f t="shared" si="10"/>
        <v>653296.07999999996</v>
      </c>
      <c r="I129" s="180">
        <f t="shared" si="11"/>
        <v>346246.92239999998</v>
      </c>
      <c r="J129" s="188">
        <f t="shared" si="12"/>
        <v>999543.00239999988</v>
      </c>
      <c r="K129" s="174"/>
    </row>
    <row r="130" spans="1:11" s="175" customFormat="1" x14ac:dyDescent="0.25">
      <c r="A130" s="169"/>
      <c r="B130" s="169"/>
      <c r="C130" s="169"/>
      <c r="D130" s="169"/>
      <c r="E130" s="169"/>
      <c r="F130" s="169"/>
      <c r="G130" s="170"/>
      <c r="H130" s="170"/>
      <c r="I130" s="171"/>
      <c r="J130" s="174"/>
      <c r="K130" s="174"/>
    </row>
    <row r="131" spans="1:11" s="175" customFormat="1" x14ac:dyDescent="0.25">
      <c r="A131" s="169"/>
      <c r="B131" s="169"/>
      <c r="C131" s="169"/>
      <c r="D131" s="169"/>
      <c r="E131" s="169"/>
      <c r="F131" s="169"/>
      <c r="G131" s="170"/>
      <c r="H131" s="170"/>
      <c r="I131" s="171"/>
      <c r="J131" s="174"/>
      <c r="K131" s="174"/>
    </row>
    <row r="132" spans="1:11" s="175" customFormat="1" x14ac:dyDescent="0.25">
      <c r="A132" s="451" t="s">
        <v>210</v>
      </c>
      <c r="B132" s="451"/>
      <c r="C132" s="451"/>
      <c r="D132" s="451"/>
      <c r="E132" s="451"/>
      <c r="F132" s="451"/>
      <c r="G132" s="451"/>
      <c r="H132" s="451"/>
      <c r="I132" s="451"/>
      <c r="J132" s="174"/>
      <c r="K132" s="174"/>
    </row>
    <row r="133" spans="1:11" s="175" customFormat="1" x14ac:dyDescent="0.25">
      <c r="A133" s="451" t="s">
        <v>253</v>
      </c>
      <c r="B133" s="451"/>
      <c r="C133" s="451"/>
      <c r="D133" s="451"/>
      <c r="E133" s="451"/>
      <c r="F133" s="451"/>
      <c r="G133" s="451"/>
      <c r="H133" s="451"/>
      <c r="I133" s="451"/>
      <c r="J133" s="174"/>
      <c r="K133" s="174"/>
    </row>
    <row r="134" spans="1:11" s="175" customFormat="1" x14ac:dyDescent="0.25">
      <c r="A134" s="451" t="s">
        <v>212</v>
      </c>
      <c r="B134" s="451"/>
      <c r="C134" s="451"/>
      <c r="D134" s="451"/>
      <c r="E134" s="451"/>
      <c r="F134" s="451"/>
      <c r="G134" s="451"/>
      <c r="H134" s="451"/>
      <c r="I134" s="451"/>
      <c r="J134" s="174"/>
      <c r="K134" s="174"/>
    </row>
    <row r="135" spans="1:11" s="175" customFormat="1" x14ac:dyDescent="0.25">
      <c r="A135" s="451" t="s">
        <v>610</v>
      </c>
      <c r="B135" s="451"/>
      <c r="C135" s="451"/>
      <c r="D135" s="451"/>
      <c r="E135" s="451"/>
      <c r="F135" s="451"/>
      <c r="G135" s="451"/>
      <c r="H135" s="451"/>
      <c r="I135" s="451"/>
      <c r="J135" s="174"/>
      <c r="K135" s="174"/>
    </row>
    <row r="136" spans="1:11" s="175" customFormat="1" ht="46.15" customHeight="1" x14ac:dyDescent="0.25">
      <c r="A136" s="172" t="s">
        <v>0</v>
      </c>
      <c r="B136" s="172" t="s">
        <v>213</v>
      </c>
      <c r="C136" s="173" t="s">
        <v>214</v>
      </c>
      <c r="D136" s="173" t="s">
        <v>215</v>
      </c>
      <c r="E136" s="452" t="s">
        <v>216</v>
      </c>
      <c r="F136" s="453"/>
      <c r="G136" s="173" t="s">
        <v>217</v>
      </c>
      <c r="H136" s="173" t="s">
        <v>218</v>
      </c>
      <c r="I136" s="4" t="s">
        <v>655</v>
      </c>
      <c r="J136" s="188" t="s">
        <v>92</v>
      </c>
      <c r="K136" s="174"/>
    </row>
    <row r="137" spans="1:11" s="175" customFormat="1" outlineLevel="1" x14ac:dyDescent="0.25">
      <c r="A137" s="72">
        <v>1</v>
      </c>
      <c r="B137" s="176" t="s">
        <v>400</v>
      </c>
      <c r="C137" s="176">
        <v>725704</v>
      </c>
      <c r="D137" s="176" t="s">
        <v>608</v>
      </c>
      <c r="E137" s="176">
        <v>19</v>
      </c>
      <c r="F137" s="176">
        <v>8</v>
      </c>
      <c r="G137" s="179">
        <v>5198.5</v>
      </c>
      <c r="H137" s="179">
        <f>16*G137</f>
        <v>83176</v>
      </c>
      <c r="I137" s="180">
        <f>0.53*H137</f>
        <v>44083.28</v>
      </c>
      <c r="J137" s="188">
        <f>H137+I137</f>
        <v>127259.28</v>
      </c>
      <c r="K137" s="174"/>
    </row>
    <row r="138" spans="1:11" s="175" customFormat="1" outlineLevel="1" x14ac:dyDescent="0.25">
      <c r="A138" s="53">
        <v>2</v>
      </c>
      <c r="B138" s="49" t="s">
        <v>401</v>
      </c>
      <c r="C138" s="49">
        <v>15502</v>
      </c>
      <c r="D138" s="49" t="s">
        <v>640</v>
      </c>
      <c r="E138" s="53">
        <v>18</v>
      </c>
      <c r="F138" s="53">
        <v>3</v>
      </c>
      <c r="G138" s="178">
        <v>4392.08</v>
      </c>
      <c r="H138" s="178">
        <f t="shared" ref="H138:H141" si="13">16*G138</f>
        <v>70273.279999999999</v>
      </c>
      <c r="I138" s="52">
        <f t="shared" ref="I138:I142" si="14">0.53*H138</f>
        <v>37244.838400000001</v>
      </c>
      <c r="J138" s="187">
        <f t="shared" ref="J138:J141" si="15">H138+I138</f>
        <v>107518.11840000001</v>
      </c>
      <c r="K138" s="174"/>
    </row>
    <row r="139" spans="1:11" s="175" customFormat="1" outlineLevel="1" x14ac:dyDescent="0.25">
      <c r="A139" s="53">
        <v>3</v>
      </c>
      <c r="B139" s="49" t="s">
        <v>403</v>
      </c>
      <c r="C139" s="49">
        <v>101358</v>
      </c>
      <c r="D139" s="49" t="s">
        <v>402</v>
      </c>
      <c r="E139" s="49">
        <v>16</v>
      </c>
      <c r="F139" s="49">
        <v>8</v>
      </c>
      <c r="G139" s="178">
        <v>3903.25</v>
      </c>
      <c r="H139" s="178">
        <f t="shared" si="13"/>
        <v>62452</v>
      </c>
      <c r="I139" s="52">
        <f t="shared" si="14"/>
        <v>33099.560000000005</v>
      </c>
      <c r="J139" s="187">
        <f t="shared" si="15"/>
        <v>95551.56</v>
      </c>
      <c r="K139" s="174"/>
    </row>
    <row r="140" spans="1:11" s="175" customFormat="1" outlineLevel="1" x14ac:dyDescent="0.25">
      <c r="A140" s="53">
        <v>4</v>
      </c>
      <c r="B140" s="49" t="s">
        <v>404</v>
      </c>
      <c r="C140" s="49">
        <v>1555547</v>
      </c>
      <c r="D140" s="49" t="s">
        <v>405</v>
      </c>
      <c r="E140" s="49">
        <v>16</v>
      </c>
      <c r="F140" s="49">
        <v>1</v>
      </c>
      <c r="G140" s="178">
        <v>3468.83</v>
      </c>
      <c r="H140" s="178">
        <f t="shared" si="13"/>
        <v>55501.279999999999</v>
      </c>
      <c r="I140" s="52">
        <f t="shared" si="14"/>
        <v>29415.678400000001</v>
      </c>
      <c r="J140" s="187">
        <f t="shared" si="15"/>
        <v>84916.958400000003</v>
      </c>
      <c r="K140" s="174"/>
    </row>
    <row r="141" spans="1:11" s="175" customFormat="1" outlineLevel="1" x14ac:dyDescent="0.25">
      <c r="A141" s="53">
        <v>5</v>
      </c>
      <c r="B141" s="49" t="s">
        <v>609</v>
      </c>
      <c r="C141" s="49">
        <v>101020</v>
      </c>
      <c r="D141" s="49" t="s">
        <v>402</v>
      </c>
      <c r="E141" s="49">
        <v>16</v>
      </c>
      <c r="F141" s="49">
        <v>10</v>
      </c>
      <c r="G141" s="178">
        <v>4037.08</v>
      </c>
      <c r="H141" s="178">
        <f t="shared" si="13"/>
        <v>64593.279999999999</v>
      </c>
      <c r="I141" s="52">
        <f t="shared" si="14"/>
        <v>34234.438399999999</v>
      </c>
      <c r="J141" s="187">
        <f t="shared" si="15"/>
        <v>98827.718399999998</v>
      </c>
      <c r="K141" s="174"/>
    </row>
    <row r="142" spans="1:11" s="175" customFormat="1" x14ac:dyDescent="0.25">
      <c r="A142" s="53"/>
      <c r="B142" s="176" t="s">
        <v>92</v>
      </c>
      <c r="C142" s="176"/>
      <c r="D142" s="176"/>
      <c r="E142" s="176"/>
      <c r="F142" s="176"/>
      <c r="G142" s="179">
        <f>SUM(G137:G141)</f>
        <v>20999.739999999998</v>
      </c>
      <c r="H142" s="179">
        <f t="shared" ref="H142:J142" si="16">SUM(H137:H141)</f>
        <v>335995.83999999997</v>
      </c>
      <c r="I142" s="180">
        <f t="shared" si="14"/>
        <v>178077.79519999999</v>
      </c>
      <c r="J142" s="179">
        <f t="shared" si="16"/>
        <v>514073.63520000002</v>
      </c>
      <c r="K142" s="174"/>
    </row>
    <row r="143" spans="1:11" s="175" customFormat="1" x14ac:dyDescent="0.25">
      <c r="I143" s="174"/>
      <c r="J143" s="174"/>
      <c r="K143" s="174"/>
    </row>
    <row r="144" spans="1:11" s="175" customFormat="1" x14ac:dyDescent="0.25">
      <c r="I144" s="174"/>
      <c r="J144" s="174"/>
      <c r="K144" s="174"/>
    </row>
    <row r="145" spans="1:11" s="175" customFormat="1" x14ac:dyDescent="0.25">
      <c r="B145" s="451" t="s">
        <v>210</v>
      </c>
      <c r="C145" s="451"/>
      <c r="D145" s="451"/>
      <c r="E145" s="451"/>
      <c r="F145" s="451"/>
      <c r="G145" s="451"/>
      <c r="H145" s="451"/>
      <c r="I145" s="451"/>
      <c r="J145" s="174"/>
      <c r="K145" s="174"/>
    </row>
    <row r="146" spans="1:11" s="175" customFormat="1" x14ac:dyDescent="0.25">
      <c r="B146" s="451" t="s">
        <v>254</v>
      </c>
      <c r="C146" s="451"/>
      <c r="D146" s="451"/>
      <c r="E146" s="451"/>
      <c r="F146" s="451"/>
      <c r="G146" s="451"/>
      <c r="H146" s="451"/>
      <c r="I146" s="451"/>
      <c r="J146" s="174"/>
      <c r="K146" s="174"/>
    </row>
    <row r="147" spans="1:11" s="175" customFormat="1" x14ac:dyDescent="0.25">
      <c r="B147" s="451" t="s">
        <v>212</v>
      </c>
      <c r="C147" s="451"/>
      <c r="D147" s="451"/>
      <c r="E147" s="451"/>
      <c r="F147" s="451"/>
      <c r="G147" s="451"/>
      <c r="H147" s="451"/>
      <c r="I147" s="451"/>
      <c r="J147" s="174"/>
      <c r="K147" s="174"/>
    </row>
    <row r="148" spans="1:11" s="175" customFormat="1" x14ac:dyDescent="0.25">
      <c r="B148" s="451" t="s">
        <v>613</v>
      </c>
      <c r="C148" s="451"/>
      <c r="D148" s="451"/>
      <c r="E148" s="451"/>
      <c r="F148" s="451"/>
      <c r="G148" s="451"/>
      <c r="H148" s="451"/>
      <c r="I148" s="451"/>
      <c r="J148" s="174"/>
      <c r="K148" s="174"/>
    </row>
    <row r="149" spans="1:11" s="175" customFormat="1" ht="51" customHeight="1" x14ac:dyDescent="0.25">
      <c r="A149" s="172" t="s">
        <v>0</v>
      </c>
      <c r="B149" s="172" t="s">
        <v>213</v>
      </c>
      <c r="C149" s="173" t="s">
        <v>214</v>
      </c>
      <c r="D149" s="173" t="s">
        <v>215</v>
      </c>
      <c r="E149" s="452" t="s">
        <v>216</v>
      </c>
      <c r="F149" s="453"/>
      <c r="G149" s="173" t="s">
        <v>217</v>
      </c>
      <c r="H149" s="177" t="s">
        <v>218</v>
      </c>
      <c r="I149" s="4" t="s">
        <v>655</v>
      </c>
      <c r="J149" s="188" t="s">
        <v>92</v>
      </c>
      <c r="K149" s="174"/>
    </row>
    <row r="150" spans="1:11" s="175" customFormat="1" outlineLevel="1" x14ac:dyDescent="0.25">
      <c r="A150" s="176">
        <v>1</v>
      </c>
      <c r="B150" s="176" t="s">
        <v>444</v>
      </c>
      <c r="C150" s="176">
        <v>82765</v>
      </c>
      <c r="D150" s="176" t="s">
        <v>220</v>
      </c>
      <c r="E150" s="176">
        <v>22</v>
      </c>
      <c r="F150" s="176">
        <v>8</v>
      </c>
      <c r="G150" s="179">
        <v>8195</v>
      </c>
      <c r="H150" s="297">
        <f>12*G150</f>
        <v>98340</v>
      </c>
      <c r="I150" s="52">
        <f>0.53*H150</f>
        <v>52120.200000000004</v>
      </c>
      <c r="J150" s="188">
        <f>H150+I150</f>
        <v>150460.20000000001</v>
      </c>
      <c r="K150" s="174"/>
    </row>
    <row r="151" spans="1:11" s="175" customFormat="1" outlineLevel="1" x14ac:dyDescent="0.25">
      <c r="A151" s="49">
        <v>2</v>
      </c>
      <c r="B151" s="49" t="s">
        <v>256</v>
      </c>
      <c r="C151" s="49">
        <v>802482</v>
      </c>
      <c r="D151" s="49" t="s">
        <v>255</v>
      </c>
      <c r="E151" s="53">
        <v>19</v>
      </c>
      <c r="F151" s="53">
        <v>9</v>
      </c>
      <c r="G151" s="178">
        <v>4942.17</v>
      </c>
      <c r="H151" s="298">
        <f t="shared" ref="H151:H168" si="17">12*G151</f>
        <v>59306.04</v>
      </c>
      <c r="I151" s="52">
        <f t="shared" ref="I151:I170" si="18">0.53*H151</f>
        <v>31432.201200000003</v>
      </c>
      <c r="J151" s="187">
        <f t="shared" ref="J151:J159" si="19">H151+I151</f>
        <v>90738.241200000004</v>
      </c>
      <c r="K151" s="174"/>
    </row>
    <row r="152" spans="1:11" s="175" customFormat="1" outlineLevel="1" x14ac:dyDescent="0.25">
      <c r="A152" s="49">
        <v>3</v>
      </c>
      <c r="B152" s="49" t="s">
        <v>258</v>
      </c>
      <c r="C152" s="49">
        <v>904673</v>
      </c>
      <c r="D152" s="49" t="s">
        <v>257</v>
      </c>
      <c r="E152" s="53">
        <v>19</v>
      </c>
      <c r="F152" s="53">
        <v>9</v>
      </c>
      <c r="G152" s="178">
        <v>4942.17</v>
      </c>
      <c r="H152" s="298">
        <f t="shared" si="17"/>
        <v>59306.04</v>
      </c>
      <c r="I152" s="52">
        <f t="shared" si="18"/>
        <v>31432.201200000003</v>
      </c>
      <c r="J152" s="187">
        <f t="shared" si="19"/>
        <v>90738.241200000004</v>
      </c>
      <c r="K152" s="174"/>
    </row>
    <row r="153" spans="1:11" s="175" customFormat="1" outlineLevel="1" x14ac:dyDescent="0.25">
      <c r="A153" s="49">
        <v>4</v>
      </c>
      <c r="B153" s="49" t="s">
        <v>643</v>
      </c>
      <c r="C153" s="49">
        <v>44987</v>
      </c>
      <c r="D153" s="49" t="s">
        <v>259</v>
      </c>
      <c r="E153" s="53">
        <v>19</v>
      </c>
      <c r="F153" s="53">
        <v>9</v>
      </c>
      <c r="G153" s="178">
        <v>4942.17</v>
      </c>
      <c r="H153" s="298">
        <f t="shared" si="17"/>
        <v>59306.04</v>
      </c>
      <c r="I153" s="52">
        <f t="shared" si="18"/>
        <v>31432.201200000003</v>
      </c>
      <c r="J153" s="187">
        <f t="shared" si="19"/>
        <v>90738.241200000004</v>
      </c>
      <c r="K153" s="174"/>
    </row>
    <row r="154" spans="1:11" s="175" customFormat="1" outlineLevel="1" x14ac:dyDescent="0.25">
      <c r="A154" s="49">
        <v>5</v>
      </c>
      <c r="B154" s="49" t="s">
        <v>261</v>
      </c>
      <c r="C154" s="49">
        <v>81140</v>
      </c>
      <c r="D154" s="49" t="s">
        <v>259</v>
      </c>
      <c r="E154" s="49">
        <v>19</v>
      </c>
      <c r="F154" s="49">
        <v>4</v>
      </c>
      <c r="G154" s="178">
        <v>4859.58</v>
      </c>
      <c r="H154" s="298">
        <f t="shared" si="17"/>
        <v>58314.96</v>
      </c>
      <c r="I154" s="52">
        <f t="shared" si="18"/>
        <v>30906.928800000002</v>
      </c>
      <c r="J154" s="187">
        <f t="shared" si="19"/>
        <v>89221.888800000001</v>
      </c>
      <c r="K154" s="174"/>
    </row>
    <row r="155" spans="1:11" s="175" customFormat="1" outlineLevel="1" x14ac:dyDescent="0.25">
      <c r="A155" s="49">
        <v>6</v>
      </c>
      <c r="B155" s="49" t="s">
        <v>262</v>
      </c>
      <c r="C155" s="49">
        <v>895254</v>
      </c>
      <c r="D155" s="49" t="s">
        <v>263</v>
      </c>
      <c r="E155" s="49">
        <v>18</v>
      </c>
      <c r="F155" s="49">
        <v>9</v>
      </c>
      <c r="G155" s="178">
        <v>4859.58</v>
      </c>
      <c r="H155" s="298">
        <f t="shared" si="17"/>
        <v>58314.96</v>
      </c>
      <c r="I155" s="52">
        <f t="shared" si="18"/>
        <v>30906.928800000002</v>
      </c>
      <c r="J155" s="187">
        <f t="shared" si="19"/>
        <v>89221.888800000001</v>
      </c>
      <c r="K155" s="174"/>
    </row>
    <row r="156" spans="1:11" s="175" customFormat="1" outlineLevel="1" x14ac:dyDescent="0.25">
      <c r="A156" s="49">
        <v>7</v>
      </c>
      <c r="B156" s="49" t="s">
        <v>264</v>
      </c>
      <c r="C156" s="49">
        <v>148589</v>
      </c>
      <c r="D156" s="49" t="s">
        <v>265</v>
      </c>
      <c r="E156" s="53">
        <v>16</v>
      </c>
      <c r="F156" s="53">
        <v>7</v>
      </c>
      <c r="G156" s="178">
        <v>3838</v>
      </c>
      <c r="H156" s="298">
        <f t="shared" si="17"/>
        <v>46056</v>
      </c>
      <c r="I156" s="52">
        <f t="shared" si="18"/>
        <v>24409.68</v>
      </c>
      <c r="J156" s="187">
        <f t="shared" si="19"/>
        <v>70465.679999999993</v>
      </c>
      <c r="K156" s="174"/>
    </row>
    <row r="157" spans="1:11" s="175" customFormat="1" outlineLevel="1" x14ac:dyDescent="0.25">
      <c r="A157" s="49">
        <v>8</v>
      </c>
      <c r="B157" s="49" t="s">
        <v>260</v>
      </c>
      <c r="C157" s="49">
        <v>25174</v>
      </c>
      <c r="D157" s="49" t="s">
        <v>259</v>
      </c>
      <c r="E157" s="49">
        <v>19</v>
      </c>
      <c r="F157" s="49">
        <v>9</v>
      </c>
      <c r="G157" s="178">
        <v>5286.92</v>
      </c>
      <c r="H157" s="298">
        <f t="shared" si="17"/>
        <v>63443.040000000001</v>
      </c>
      <c r="I157" s="52">
        <f t="shared" si="18"/>
        <v>33624.811200000004</v>
      </c>
      <c r="J157" s="187">
        <f t="shared" si="19"/>
        <v>97067.851200000005</v>
      </c>
      <c r="K157" s="174"/>
    </row>
    <row r="158" spans="1:11" s="175" customFormat="1" outlineLevel="1" x14ac:dyDescent="0.25">
      <c r="A158" s="49">
        <v>9</v>
      </c>
      <c r="B158" s="53" t="s">
        <v>614</v>
      </c>
      <c r="C158" s="49">
        <v>795963</v>
      </c>
      <c r="D158" s="49" t="s">
        <v>445</v>
      </c>
      <c r="E158" s="53">
        <v>15</v>
      </c>
      <c r="F158" s="53">
        <v>2</v>
      </c>
      <c r="G158" s="178">
        <v>3135.08</v>
      </c>
      <c r="H158" s="298">
        <f t="shared" si="17"/>
        <v>37620.959999999999</v>
      </c>
      <c r="I158" s="52">
        <f t="shared" si="18"/>
        <v>19939.108800000002</v>
      </c>
      <c r="J158" s="187">
        <f t="shared" si="19"/>
        <v>57560.068800000001</v>
      </c>
      <c r="K158" s="174"/>
    </row>
    <row r="159" spans="1:11" s="175" customFormat="1" outlineLevel="1" x14ac:dyDescent="0.25">
      <c r="A159" s="49">
        <v>10</v>
      </c>
      <c r="B159" s="49" t="s">
        <v>276</v>
      </c>
      <c r="C159" s="49">
        <v>796452</v>
      </c>
      <c r="D159" s="49" t="s">
        <v>445</v>
      </c>
      <c r="E159" s="53">
        <v>15</v>
      </c>
      <c r="F159" s="53">
        <v>1</v>
      </c>
      <c r="G159" s="178">
        <v>3082.67</v>
      </c>
      <c r="H159" s="298">
        <f t="shared" si="17"/>
        <v>36992.04</v>
      </c>
      <c r="I159" s="52">
        <f t="shared" si="18"/>
        <v>19605.781200000001</v>
      </c>
      <c r="J159" s="187">
        <f t="shared" si="19"/>
        <v>56597.821200000006</v>
      </c>
      <c r="K159" s="174"/>
    </row>
    <row r="160" spans="1:11" s="175" customFormat="1" outlineLevel="1" x14ac:dyDescent="0.25">
      <c r="A160" s="49">
        <v>11</v>
      </c>
      <c r="B160" s="49" t="s">
        <v>274</v>
      </c>
      <c r="C160" s="49">
        <v>1304654</v>
      </c>
      <c r="D160" s="49" t="s">
        <v>527</v>
      </c>
      <c r="E160" s="53">
        <v>16</v>
      </c>
      <c r="F160" s="53">
        <v>6</v>
      </c>
      <c r="G160" s="178">
        <v>3773.83</v>
      </c>
      <c r="H160" s="298">
        <f t="shared" si="17"/>
        <v>45285.96</v>
      </c>
      <c r="I160" s="52">
        <f t="shared" si="18"/>
        <v>24001.558800000003</v>
      </c>
      <c r="J160" s="187">
        <f>H160+I160</f>
        <v>69287.518800000005</v>
      </c>
      <c r="K160" s="174"/>
    </row>
    <row r="161" spans="1:11" s="175" customFormat="1" outlineLevel="1" x14ac:dyDescent="0.25">
      <c r="A161" s="49">
        <v>12</v>
      </c>
      <c r="B161" s="49" t="s">
        <v>447</v>
      </c>
      <c r="C161" s="49">
        <v>1536272</v>
      </c>
      <c r="D161" s="49" t="s">
        <v>446</v>
      </c>
      <c r="E161" s="53">
        <v>16</v>
      </c>
      <c r="F161" s="53">
        <v>1</v>
      </c>
      <c r="G161" s="178">
        <v>3468.83</v>
      </c>
      <c r="H161" s="298">
        <f t="shared" si="17"/>
        <v>41625.96</v>
      </c>
      <c r="I161" s="52">
        <f t="shared" si="18"/>
        <v>22061.7588</v>
      </c>
      <c r="J161" s="187">
        <f t="shared" ref="J161:J164" si="20">H161+I161</f>
        <v>63687.718800000002</v>
      </c>
      <c r="K161" s="174"/>
    </row>
    <row r="162" spans="1:11" s="175" customFormat="1" outlineLevel="1" x14ac:dyDescent="0.25">
      <c r="A162" s="49">
        <v>13</v>
      </c>
      <c r="B162" s="49" t="s">
        <v>275</v>
      </c>
      <c r="C162" s="49">
        <v>718592</v>
      </c>
      <c r="D162" s="49" t="s">
        <v>273</v>
      </c>
      <c r="E162" s="53">
        <v>15</v>
      </c>
      <c r="F162" s="53">
        <v>6</v>
      </c>
      <c r="G162" s="178">
        <v>3353.83</v>
      </c>
      <c r="H162" s="298">
        <f t="shared" si="17"/>
        <v>40245.96</v>
      </c>
      <c r="I162" s="52">
        <f t="shared" si="18"/>
        <v>21330.358800000002</v>
      </c>
      <c r="J162" s="187">
        <f t="shared" si="20"/>
        <v>61576.318800000001</v>
      </c>
      <c r="K162" s="174"/>
    </row>
    <row r="163" spans="1:11" s="175" customFormat="1" outlineLevel="1" x14ac:dyDescent="0.25">
      <c r="A163" s="49">
        <v>14</v>
      </c>
      <c r="B163" s="49" t="s">
        <v>270</v>
      </c>
      <c r="C163" s="49">
        <v>1103364</v>
      </c>
      <c r="D163" s="49" t="s">
        <v>271</v>
      </c>
      <c r="E163" s="53">
        <v>12</v>
      </c>
      <c r="F163" s="53">
        <v>6</v>
      </c>
      <c r="G163" s="178">
        <v>2353.92</v>
      </c>
      <c r="H163" s="298">
        <f t="shared" si="17"/>
        <v>28247.040000000001</v>
      </c>
      <c r="I163" s="52">
        <f t="shared" si="18"/>
        <v>14970.931200000001</v>
      </c>
      <c r="J163" s="187">
        <f t="shared" si="20"/>
        <v>43217.9712</v>
      </c>
      <c r="K163" s="174"/>
    </row>
    <row r="164" spans="1:11" s="175" customFormat="1" outlineLevel="1" x14ac:dyDescent="0.25">
      <c r="A164" s="49">
        <v>15</v>
      </c>
      <c r="B164" s="49" t="s">
        <v>277</v>
      </c>
      <c r="C164" s="49">
        <v>1198269</v>
      </c>
      <c r="D164" s="49" t="s">
        <v>278</v>
      </c>
      <c r="E164" s="53">
        <v>12</v>
      </c>
      <c r="F164" s="53">
        <v>6</v>
      </c>
      <c r="G164" s="178">
        <v>2353.92</v>
      </c>
      <c r="H164" s="298">
        <f t="shared" si="17"/>
        <v>28247.040000000001</v>
      </c>
      <c r="I164" s="52">
        <f t="shared" si="18"/>
        <v>14970.931200000001</v>
      </c>
      <c r="J164" s="187">
        <f t="shared" si="20"/>
        <v>43217.9712</v>
      </c>
      <c r="K164" s="174"/>
    </row>
    <row r="165" spans="1:11" s="175" customFormat="1" outlineLevel="1" x14ac:dyDescent="0.25">
      <c r="A165" s="49">
        <v>16</v>
      </c>
      <c r="B165" s="49" t="s">
        <v>272</v>
      </c>
      <c r="C165" s="49">
        <v>1198174</v>
      </c>
      <c r="D165" s="49" t="s">
        <v>273</v>
      </c>
      <c r="E165" s="53">
        <v>15</v>
      </c>
      <c r="F165" s="53">
        <v>6</v>
      </c>
      <c r="G165" s="178">
        <v>3353.83</v>
      </c>
      <c r="H165" s="298">
        <f t="shared" si="17"/>
        <v>40245.96</v>
      </c>
      <c r="I165" s="52">
        <f t="shared" si="18"/>
        <v>21330.358800000002</v>
      </c>
      <c r="J165" s="187">
        <f>H165+I165</f>
        <v>61576.318800000001</v>
      </c>
      <c r="K165" s="174"/>
    </row>
    <row r="166" spans="1:11" s="175" customFormat="1" outlineLevel="1" x14ac:dyDescent="0.25">
      <c r="A166" s="176">
        <v>17</v>
      </c>
      <c r="B166" s="49" t="s">
        <v>266</v>
      </c>
      <c r="C166" s="49">
        <v>804752</v>
      </c>
      <c r="D166" s="49" t="s">
        <v>448</v>
      </c>
      <c r="E166" s="49">
        <v>12</v>
      </c>
      <c r="F166" s="49">
        <v>2</v>
      </c>
      <c r="G166" s="178">
        <v>2200.42</v>
      </c>
      <c r="H166" s="298">
        <f t="shared" si="17"/>
        <v>26405.040000000001</v>
      </c>
      <c r="I166" s="52">
        <f t="shared" si="18"/>
        <v>13994.671200000001</v>
      </c>
      <c r="J166" s="187">
        <f>H166+I166</f>
        <v>40399.711200000005</v>
      </c>
      <c r="K166" s="174"/>
    </row>
    <row r="167" spans="1:11" s="175" customFormat="1" outlineLevel="1" x14ac:dyDescent="0.25">
      <c r="A167" s="176">
        <v>18</v>
      </c>
      <c r="B167" s="49" t="s">
        <v>267</v>
      </c>
      <c r="C167" s="49">
        <v>806563</v>
      </c>
      <c r="D167" s="49" t="s">
        <v>449</v>
      </c>
      <c r="E167" s="49">
        <v>10</v>
      </c>
      <c r="F167" s="49">
        <v>2</v>
      </c>
      <c r="G167" s="178">
        <v>1737.92</v>
      </c>
      <c r="H167" s="298">
        <f t="shared" si="17"/>
        <v>20855.04</v>
      </c>
      <c r="I167" s="52">
        <f t="shared" si="18"/>
        <v>11053.171200000001</v>
      </c>
      <c r="J167" s="187">
        <f>H167+I167</f>
        <v>31908.211200000002</v>
      </c>
      <c r="K167" s="174"/>
    </row>
    <row r="168" spans="1:11" s="175" customFormat="1" outlineLevel="1" x14ac:dyDescent="0.25">
      <c r="A168" s="49">
        <v>19</v>
      </c>
      <c r="B168" s="49" t="s">
        <v>268</v>
      </c>
      <c r="C168" s="49">
        <v>804753</v>
      </c>
      <c r="D168" s="49" t="s">
        <v>644</v>
      </c>
      <c r="E168" s="53">
        <v>11</v>
      </c>
      <c r="F168" s="53">
        <v>4</v>
      </c>
      <c r="G168" s="178">
        <v>2022.58</v>
      </c>
      <c r="H168" s="298">
        <f t="shared" si="17"/>
        <v>24270.959999999999</v>
      </c>
      <c r="I168" s="52">
        <f t="shared" si="18"/>
        <v>12863.6088</v>
      </c>
      <c r="J168" s="187">
        <f>H168+I168</f>
        <v>37134.568800000001</v>
      </c>
      <c r="K168" s="174"/>
    </row>
    <row r="169" spans="1:11" s="175" customFormat="1" outlineLevel="1" x14ac:dyDescent="0.25">
      <c r="A169" s="49">
        <v>20</v>
      </c>
      <c r="B169" s="49" t="s">
        <v>641</v>
      </c>
      <c r="C169" s="49">
        <v>1533629</v>
      </c>
      <c r="D169" s="49" t="s">
        <v>642</v>
      </c>
      <c r="E169" s="53">
        <v>15</v>
      </c>
      <c r="F169" s="53">
        <v>3</v>
      </c>
      <c r="G169" s="178">
        <v>3188.42</v>
      </c>
      <c r="H169" s="298">
        <f>12*G169</f>
        <v>38261.040000000001</v>
      </c>
      <c r="I169" s="52">
        <f t="shared" si="18"/>
        <v>20278.351200000001</v>
      </c>
      <c r="J169" s="187">
        <f>H169+I169</f>
        <v>58539.391199999998</v>
      </c>
      <c r="K169" s="174"/>
    </row>
    <row r="170" spans="1:11" s="175" customFormat="1" x14ac:dyDescent="0.25">
      <c r="A170" s="176"/>
      <c r="B170" s="176" t="s">
        <v>92</v>
      </c>
      <c r="C170" s="176"/>
      <c r="D170" s="176"/>
      <c r="E170" s="176"/>
      <c r="F170" s="176"/>
      <c r="G170" s="179">
        <f>SUM(G150:G169)</f>
        <v>75890.84</v>
      </c>
      <c r="H170" s="179">
        <f>SUM(H150:H169)</f>
        <v>910690.08000000007</v>
      </c>
      <c r="I170" s="180">
        <f t="shared" si="18"/>
        <v>482665.74240000005</v>
      </c>
      <c r="J170" s="179">
        <f>SUM(J150:J169)</f>
        <v>1393355.8223999999</v>
      </c>
      <c r="K170" s="174"/>
    </row>
    <row r="171" spans="1:11" s="175" customFormat="1" x14ac:dyDescent="0.25">
      <c r="A171" s="451" t="s">
        <v>210</v>
      </c>
      <c r="B171" s="451"/>
      <c r="C171" s="451"/>
      <c r="D171" s="451"/>
      <c r="E171" s="451"/>
      <c r="F171" s="451"/>
      <c r="G171" s="451"/>
      <c r="H171" s="451"/>
      <c r="I171" s="451"/>
      <c r="J171" s="174"/>
      <c r="K171" s="174"/>
    </row>
    <row r="172" spans="1:11" s="175" customFormat="1" x14ac:dyDescent="0.25">
      <c r="A172" s="451" t="s">
        <v>279</v>
      </c>
      <c r="B172" s="451"/>
      <c r="C172" s="451"/>
      <c r="D172" s="451"/>
      <c r="E172" s="451"/>
      <c r="F172" s="451"/>
      <c r="G172" s="451"/>
      <c r="H172" s="451"/>
      <c r="I172" s="451"/>
      <c r="J172" s="174"/>
      <c r="K172" s="174"/>
    </row>
    <row r="173" spans="1:11" s="175" customFormat="1" x14ac:dyDescent="0.25">
      <c r="A173" s="451" t="s">
        <v>212</v>
      </c>
      <c r="B173" s="451"/>
      <c r="C173" s="451"/>
      <c r="D173" s="451"/>
      <c r="E173" s="451"/>
      <c r="F173" s="451"/>
      <c r="G173" s="451"/>
      <c r="H173" s="451"/>
      <c r="I173" s="451"/>
      <c r="J173" s="174"/>
      <c r="K173" s="174"/>
    </row>
    <row r="174" spans="1:11" s="175" customFormat="1" x14ac:dyDescent="0.25">
      <c r="A174" s="451" t="s">
        <v>610</v>
      </c>
      <c r="B174" s="451"/>
      <c r="C174" s="451"/>
      <c r="D174" s="451"/>
      <c r="E174" s="451"/>
      <c r="F174" s="451"/>
      <c r="G174" s="451"/>
      <c r="H174" s="451"/>
      <c r="I174" s="451"/>
      <c r="J174" s="174"/>
      <c r="K174" s="174"/>
    </row>
    <row r="175" spans="1:11" s="175" customFormat="1" ht="63" x14ac:dyDescent="0.25">
      <c r="A175" s="172" t="s">
        <v>0</v>
      </c>
      <c r="B175" s="172" t="s">
        <v>213</v>
      </c>
      <c r="C175" s="173" t="s">
        <v>214</v>
      </c>
      <c r="D175" s="173" t="s">
        <v>215</v>
      </c>
      <c r="E175" s="452" t="s">
        <v>216</v>
      </c>
      <c r="F175" s="453"/>
      <c r="G175" s="173" t="s">
        <v>217</v>
      </c>
      <c r="H175" s="177" t="s">
        <v>218</v>
      </c>
      <c r="I175" s="4" t="s">
        <v>655</v>
      </c>
      <c r="J175" s="188" t="s">
        <v>629</v>
      </c>
      <c r="K175" s="174"/>
    </row>
    <row r="176" spans="1:11" s="175" customFormat="1" outlineLevel="1" x14ac:dyDescent="0.25">
      <c r="A176" s="176">
        <v>1</v>
      </c>
      <c r="B176" s="176" t="s">
        <v>616</v>
      </c>
      <c r="C176" s="176">
        <v>59114</v>
      </c>
      <c r="D176" s="176" t="s">
        <v>615</v>
      </c>
      <c r="E176" s="72">
        <v>19</v>
      </c>
      <c r="F176" s="72">
        <v>4</v>
      </c>
      <c r="G176" s="178">
        <v>4859.58</v>
      </c>
      <c r="H176" s="297">
        <f>G176*12</f>
        <v>58314.96</v>
      </c>
      <c r="I176" s="52">
        <f>0.53*H176</f>
        <v>30906.928800000002</v>
      </c>
      <c r="J176" s="188">
        <f>H176+I176</f>
        <v>89221.888800000001</v>
      </c>
      <c r="K176" s="174"/>
    </row>
    <row r="177" spans="1:11" s="175" customFormat="1" outlineLevel="1" x14ac:dyDescent="0.25">
      <c r="A177" s="49">
        <v>2</v>
      </c>
      <c r="B177" s="49" t="s">
        <v>430</v>
      </c>
      <c r="C177" s="49">
        <v>1484428</v>
      </c>
      <c r="D177" s="49" t="s">
        <v>286</v>
      </c>
      <c r="E177" s="53">
        <v>16</v>
      </c>
      <c r="F177" s="53">
        <v>4</v>
      </c>
      <c r="G177" s="178">
        <v>3648.75</v>
      </c>
      <c r="H177" s="298">
        <f>G177*12</f>
        <v>43785</v>
      </c>
      <c r="I177" s="52">
        <f t="shared" ref="I177:I192" si="21">0.53*H177</f>
        <v>23206.050000000003</v>
      </c>
      <c r="J177" s="187">
        <f t="shared" ref="J177:J179" si="22">H177+I177</f>
        <v>66991.05</v>
      </c>
      <c r="K177" s="174"/>
    </row>
    <row r="178" spans="1:11" s="175" customFormat="1" outlineLevel="1" x14ac:dyDescent="0.25">
      <c r="A178" s="49">
        <v>3</v>
      </c>
      <c r="B178" s="49" t="s">
        <v>285</v>
      </c>
      <c r="C178" s="49">
        <v>916009</v>
      </c>
      <c r="D178" s="49" t="s">
        <v>286</v>
      </c>
      <c r="E178" s="53">
        <v>16</v>
      </c>
      <c r="F178" s="53">
        <v>6</v>
      </c>
      <c r="G178" s="57">
        <v>3773.83</v>
      </c>
      <c r="H178" s="284">
        <f>12*G178</f>
        <v>45285.96</v>
      </c>
      <c r="I178" s="52">
        <f t="shared" si="21"/>
        <v>24001.558800000003</v>
      </c>
      <c r="J178" s="187">
        <f t="shared" si="22"/>
        <v>69287.518800000005</v>
      </c>
      <c r="K178" s="174"/>
    </row>
    <row r="179" spans="1:11" s="175" customFormat="1" outlineLevel="1" x14ac:dyDescent="0.25">
      <c r="A179" s="49">
        <v>4</v>
      </c>
      <c r="B179" s="49" t="s">
        <v>431</v>
      </c>
      <c r="C179" s="49">
        <v>1496087</v>
      </c>
      <c r="D179" s="49" t="s">
        <v>286</v>
      </c>
      <c r="E179" s="49">
        <v>16</v>
      </c>
      <c r="F179" s="49">
        <v>1</v>
      </c>
      <c r="G179" s="57">
        <v>3468.83</v>
      </c>
      <c r="H179" s="284">
        <f>12*G179</f>
        <v>41625.96</v>
      </c>
      <c r="I179" s="52">
        <f t="shared" si="21"/>
        <v>22061.7588</v>
      </c>
      <c r="J179" s="187">
        <f t="shared" si="22"/>
        <v>63687.718800000002</v>
      </c>
      <c r="K179" s="174"/>
    </row>
    <row r="180" spans="1:11" s="175" customFormat="1" outlineLevel="1" x14ac:dyDescent="0.25">
      <c r="A180" s="49">
        <v>7</v>
      </c>
      <c r="B180" s="49" t="s">
        <v>281</v>
      </c>
      <c r="C180" s="49">
        <v>1287555</v>
      </c>
      <c r="D180" s="49" t="s">
        <v>433</v>
      </c>
      <c r="E180" s="49">
        <v>18</v>
      </c>
      <c r="F180" s="49">
        <v>2</v>
      </c>
      <c r="G180" s="57">
        <v>4318.67</v>
      </c>
      <c r="H180" s="284">
        <f>G180*12</f>
        <v>51824.04</v>
      </c>
      <c r="I180" s="52">
        <f t="shared" si="21"/>
        <v>27466.7412</v>
      </c>
      <c r="J180" s="187">
        <f>H180+I180</f>
        <v>79290.781199999998</v>
      </c>
      <c r="K180" s="174"/>
    </row>
    <row r="181" spans="1:11" s="175" customFormat="1" outlineLevel="1" x14ac:dyDescent="0.25">
      <c r="A181" s="49">
        <v>8</v>
      </c>
      <c r="B181" s="49" t="s">
        <v>432</v>
      </c>
      <c r="C181" s="49">
        <v>813370</v>
      </c>
      <c r="D181" s="49" t="s">
        <v>637</v>
      </c>
      <c r="E181" s="72">
        <v>18</v>
      </c>
      <c r="F181" s="53">
        <v>2</v>
      </c>
      <c r="G181" s="57">
        <v>4318.67</v>
      </c>
      <c r="H181" s="284">
        <f t="shared" ref="H181:H192" si="23">G181*12</f>
        <v>51824.04</v>
      </c>
      <c r="I181" s="52">
        <f t="shared" si="21"/>
        <v>27466.7412</v>
      </c>
      <c r="J181" s="187">
        <f t="shared" ref="J181:J192" si="24">H181+I181</f>
        <v>79290.781199999998</v>
      </c>
      <c r="K181" s="174"/>
    </row>
    <row r="182" spans="1:11" s="175" customFormat="1" outlineLevel="1" x14ac:dyDescent="0.25">
      <c r="A182" s="49">
        <v>9</v>
      </c>
      <c r="B182" s="49" t="s">
        <v>435</v>
      </c>
      <c r="C182" s="49">
        <v>921539</v>
      </c>
      <c r="D182" s="49" t="s">
        <v>282</v>
      </c>
      <c r="E182" s="53">
        <v>16</v>
      </c>
      <c r="F182" s="53">
        <v>2</v>
      </c>
      <c r="G182" s="57">
        <v>3527.75</v>
      </c>
      <c r="H182" s="284">
        <f t="shared" si="23"/>
        <v>42333</v>
      </c>
      <c r="I182" s="52">
        <f t="shared" si="21"/>
        <v>22436.49</v>
      </c>
      <c r="J182" s="187">
        <f t="shared" si="24"/>
        <v>64769.490000000005</v>
      </c>
      <c r="K182" s="174"/>
    </row>
    <row r="183" spans="1:11" s="175" customFormat="1" outlineLevel="1" x14ac:dyDescent="0.25">
      <c r="A183" s="49">
        <v>10</v>
      </c>
      <c r="B183" s="49" t="s">
        <v>283</v>
      </c>
      <c r="C183" s="49">
        <v>1332076</v>
      </c>
      <c r="D183" s="49" t="s">
        <v>282</v>
      </c>
      <c r="E183" s="296">
        <v>16</v>
      </c>
      <c r="F183" s="53">
        <v>1</v>
      </c>
      <c r="G183" s="57">
        <v>3468.83</v>
      </c>
      <c r="H183" s="284">
        <f t="shared" si="23"/>
        <v>41625.96</v>
      </c>
      <c r="I183" s="52">
        <f t="shared" si="21"/>
        <v>22061.7588</v>
      </c>
      <c r="J183" s="187">
        <f t="shared" si="24"/>
        <v>63687.718800000002</v>
      </c>
      <c r="K183" s="174"/>
    </row>
    <row r="184" spans="1:11" s="175" customFormat="1" outlineLevel="1" x14ac:dyDescent="0.25">
      <c r="A184" s="49">
        <v>11</v>
      </c>
      <c r="B184" s="49" t="s">
        <v>284</v>
      </c>
      <c r="C184" s="49">
        <v>1364827</v>
      </c>
      <c r="D184" s="49" t="s">
        <v>282</v>
      </c>
      <c r="E184" s="53">
        <v>16</v>
      </c>
      <c r="F184" s="53">
        <v>5</v>
      </c>
      <c r="G184" s="57">
        <v>3710.75</v>
      </c>
      <c r="H184" s="284">
        <f t="shared" si="23"/>
        <v>44529</v>
      </c>
      <c r="I184" s="52">
        <f t="shared" si="21"/>
        <v>23600.370000000003</v>
      </c>
      <c r="J184" s="187">
        <f t="shared" si="24"/>
        <v>68129.37</v>
      </c>
      <c r="K184" s="174"/>
    </row>
    <row r="185" spans="1:11" s="175" customFormat="1" outlineLevel="1" x14ac:dyDescent="0.25">
      <c r="A185" s="49">
        <v>12</v>
      </c>
      <c r="B185" s="49" t="s">
        <v>436</v>
      </c>
      <c r="C185" s="49">
        <v>913956</v>
      </c>
      <c r="D185" s="49" t="s">
        <v>433</v>
      </c>
      <c r="E185" s="53">
        <v>18</v>
      </c>
      <c r="F185" s="53">
        <v>2</v>
      </c>
      <c r="G185" s="57">
        <v>4318.67</v>
      </c>
      <c r="H185" s="284">
        <f t="shared" si="23"/>
        <v>51824.04</v>
      </c>
      <c r="I185" s="52">
        <f t="shared" si="21"/>
        <v>27466.7412</v>
      </c>
      <c r="J185" s="187">
        <f t="shared" si="24"/>
        <v>79290.781199999998</v>
      </c>
      <c r="K185" s="174"/>
    </row>
    <row r="186" spans="1:11" s="175" customFormat="1" outlineLevel="1" x14ac:dyDescent="0.25">
      <c r="A186" s="49">
        <v>13</v>
      </c>
      <c r="B186" s="49" t="s">
        <v>437</v>
      </c>
      <c r="C186" s="49">
        <v>1552483</v>
      </c>
      <c r="D186" s="49" t="s">
        <v>282</v>
      </c>
      <c r="E186" s="53">
        <v>16</v>
      </c>
      <c r="F186" s="53">
        <v>1</v>
      </c>
      <c r="G186" s="57">
        <v>3468.83</v>
      </c>
      <c r="H186" s="284">
        <f t="shared" si="23"/>
        <v>41625.96</v>
      </c>
      <c r="I186" s="52">
        <f t="shared" si="21"/>
        <v>22061.7588</v>
      </c>
      <c r="J186" s="187">
        <f t="shared" si="24"/>
        <v>63687.718800000002</v>
      </c>
      <c r="K186" s="174"/>
    </row>
    <row r="187" spans="1:11" s="175" customFormat="1" outlineLevel="1" x14ac:dyDescent="0.25">
      <c r="A187" s="49">
        <v>14</v>
      </c>
      <c r="B187" s="53" t="s">
        <v>438</v>
      </c>
      <c r="C187" s="53">
        <v>917918</v>
      </c>
      <c r="D187" s="53" t="s">
        <v>434</v>
      </c>
      <c r="E187" s="53">
        <v>17</v>
      </c>
      <c r="F187" s="53">
        <v>1</v>
      </c>
      <c r="G187" s="57">
        <v>3903.25</v>
      </c>
      <c r="H187" s="284">
        <f t="shared" si="23"/>
        <v>46839</v>
      </c>
      <c r="I187" s="52">
        <f t="shared" si="21"/>
        <v>24824.670000000002</v>
      </c>
      <c r="J187" s="187">
        <f t="shared" si="24"/>
        <v>71663.67</v>
      </c>
      <c r="K187" s="174"/>
    </row>
    <row r="188" spans="1:11" s="175" customFormat="1" outlineLevel="1" x14ac:dyDescent="0.25">
      <c r="A188" s="49">
        <v>15</v>
      </c>
      <c r="B188" s="53" t="s">
        <v>440</v>
      </c>
      <c r="C188" s="53">
        <v>1545049</v>
      </c>
      <c r="D188" s="53" t="s">
        <v>439</v>
      </c>
      <c r="E188" s="53">
        <v>15</v>
      </c>
      <c r="F188" s="53">
        <v>1</v>
      </c>
      <c r="G188" s="57">
        <v>3082.67</v>
      </c>
      <c r="H188" s="284">
        <f t="shared" si="23"/>
        <v>36992.04</v>
      </c>
      <c r="I188" s="52">
        <f t="shared" si="21"/>
        <v>19605.781200000001</v>
      </c>
      <c r="J188" s="187">
        <f t="shared" si="24"/>
        <v>56597.821200000006</v>
      </c>
      <c r="K188" s="174"/>
    </row>
    <row r="189" spans="1:11" s="175" customFormat="1" outlineLevel="1" x14ac:dyDescent="0.25">
      <c r="A189" s="49">
        <v>16</v>
      </c>
      <c r="B189" s="53" t="s">
        <v>441</v>
      </c>
      <c r="C189" s="53">
        <v>1546882</v>
      </c>
      <c r="D189" s="53" t="s">
        <v>439</v>
      </c>
      <c r="E189" s="53">
        <v>15</v>
      </c>
      <c r="F189" s="53">
        <v>1</v>
      </c>
      <c r="G189" s="57">
        <v>3082.67</v>
      </c>
      <c r="H189" s="284">
        <f t="shared" si="23"/>
        <v>36992.04</v>
      </c>
      <c r="I189" s="52">
        <f t="shared" si="21"/>
        <v>19605.781200000001</v>
      </c>
      <c r="J189" s="187">
        <f t="shared" si="24"/>
        <v>56597.821200000006</v>
      </c>
      <c r="K189" s="174"/>
    </row>
    <row r="190" spans="1:11" s="175" customFormat="1" outlineLevel="1" x14ac:dyDescent="0.25">
      <c r="A190" s="49">
        <v>17</v>
      </c>
      <c r="B190" s="53" t="s">
        <v>442</v>
      </c>
      <c r="C190" s="53">
        <v>611419</v>
      </c>
      <c r="D190" s="53" t="s">
        <v>645</v>
      </c>
      <c r="E190" s="53">
        <v>11</v>
      </c>
      <c r="F190" s="53">
        <v>3</v>
      </c>
      <c r="G190" s="57">
        <v>1988</v>
      </c>
      <c r="H190" s="284">
        <f t="shared" si="23"/>
        <v>23856</v>
      </c>
      <c r="I190" s="52">
        <f t="shared" si="21"/>
        <v>12643.68</v>
      </c>
      <c r="J190" s="187">
        <f t="shared" si="24"/>
        <v>36499.68</v>
      </c>
      <c r="K190" s="174"/>
    </row>
    <row r="191" spans="1:11" s="175" customFormat="1" outlineLevel="1" x14ac:dyDescent="0.25">
      <c r="A191" s="49">
        <v>18</v>
      </c>
      <c r="B191" s="53" t="s">
        <v>280</v>
      </c>
      <c r="C191" s="53">
        <v>740059</v>
      </c>
      <c r="D191" s="53" t="s">
        <v>654</v>
      </c>
      <c r="E191" s="53">
        <v>15</v>
      </c>
      <c r="F191" s="53">
        <v>1</v>
      </c>
      <c r="G191" s="57">
        <v>3082.67</v>
      </c>
      <c r="H191" s="284">
        <f t="shared" si="23"/>
        <v>36992.04</v>
      </c>
      <c r="I191" s="52">
        <f t="shared" si="21"/>
        <v>19605.781200000001</v>
      </c>
      <c r="J191" s="187">
        <f t="shared" si="24"/>
        <v>56597.821200000006</v>
      </c>
      <c r="K191" s="174"/>
    </row>
    <row r="192" spans="1:11" s="175" customFormat="1" x14ac:dyDescent="0.25">
      <c r="A192" s="49"/>
      <c r="B192" s="176" t="s">
        <v>92</v>
      </c>
      <c r="C192" s="53"/>
      <c r="D192" s="299"/>
      <c r="E192" s="49"/>
      <c r="F192" s="49"/>
      <c r="G192" s="202">
        <f>SUM(G176:G191)</f>
        <v>58022.42</v>
      </c>
      <c r="H192" s="285">
        <f t="shared" si="23"/>
        <v>696269.04</v>
      </c>
      <c r="I192" s="180">
        <f t="shared" si="21"/>
        <v>369022.59120000002</v>
      </c>
      <c r="J192" s="188">
        <f t="shared" si="24"/>
        <v>1065291.6312000002</v>
      </c>
      <c r="K192" s="174"/>
    </row>
    <row r="193" spans="1:11" s="175" customFormat="1" x14ac:dyDescent="0.25">
      <c r="A193" s="169"/>
      <c r="B193" s="169"/>
      <c r="C193" s="169"/>
      <c r="D193" s="169"/>
      <c r="E193" s="169"/>
      <c r="F193" s="169"/>
      <c r="G193" s="181"/>
      <c r="H193" s="169"/>
      <c r="I193" s="171"/>
      <c r="J193" s="174"/>
      <c r="K193" s="174"/>
    </row>
    <row r="194" spans="1:11" s="175" customFormat="1" x14ac:dyDescent="0.25">
      <c r="A194" s="169"/>
      <c r="B194" s="169"/>
      <c r="C194" s="169"/>
      <c r="D194" s="169"/>
      <c r="E194" s="169"/>
      <c r="F194" s="169"/>
      <c r="G194" s="169"/>
      <c r="H194" s="169"/>
      <c r="I194" s="171"/>
      <c r="J194" s="174"/>
      <c r="K194" s="174"/>
    </row>
    <row r="195" spans="1:11" s="175" customFormat="1" x14ac:dyDescent="0.25">
      <c r="A195" s="451" t="s">
        <v>210</v>
      </c>
      <c r="B195" s="451"/>
      <c r="C195" s="451"/>
      <c r="D195" s="451"/>
      <c r="E195" s="451"/>
      <c r="F195" s="451"/>
      <c r="G195" s="451"/>
      <c r="H195" s="451"/>
      <c r="I195" s="451"/>
      <c r="J195" s="174"/>
      <c r="K195" s="174"/>
    </row>
    <row r="196" spans="1:11" s="175" customFormat="1" x14ac:dyDescent="0.25">
      <c r="A196" s="451" t="s">
        <v>287</v>
      </c>
      <c r="B196" s="451"/>
      <c r="C196" s="451"/>
      <c r="D196" s="451"/>
      <c r="E196" s="451"/>
      <c r="F196" s="451"/>
      <c r="G196" s="451"/>
      <c r="H196" s="451"/>
      <c r="I196" s="451"/>
      <c r="J196" s="174"/>
      <c r="K196" s="174"/>
    </row>
    <row r="197" spans="1:11" s="175" customFormat="1" x14ac:dyDescent="0.25">
      <c r="A197" s="451" t="s">
        <v>212</v>
      </c>
      <c r="B197" s="451"/>
      <c r="C197" s="451"/>
      <c r="D197" s="451"/>
      <c r="E197" s="451"/>
      <c r="F197" s="451"/>
      <c r="G197" s="451"/>
      <c r="H197" s="451"/>
      <c r="I197" s="451"/>
      <c r="J197" s="174"/>
      <c r="K197" s="174"/>
    </row>
    <row r="198" spans="1:11" s="175" customFormat="1" x14ac:dyDescent="0.25">
      <c r="A198" s="451" t="s">
        <v>593</v>
      </c>
      <c r="B198" s="451"/>
      <c r="C198" s="451"/>
      <c r="D198" s="451"/>
      <c r="E198" s="451"/>
      <c r="F198" s="451"/>
      <c r="G198" s="451"/>
      <c r="H198" s="451"/>
      <c r="I198" s="451"/>
      <c r="J198" s="174"/>
      <c r="K198" s="174"/>
    </row>
    <row r="199" spans="1:11" s="175" customFormat="1" ht="47.45" customHeight="1" x14ac:dyDescent="0.25">
      <c r="A199" s="172" t="s">
        <v>0</v>
      </c>
      <c r="B199" s="172" t="s">
        <v>213</v>
      </c>
      <c r="C199" s="173" t="s">
        <v>214</v>
      </c>
      <c r="D199" s="173" t="s">
        <v>215</v>
      </c>
      <c r="E199" s="452" t="s">
        <v>216</v>
      </c>
      <c r="F199" s="453"/>
      <c r="G199" s="173" t="s">
        <v>217</v>
      </c>
      <c r="H199" s="177" t="s">
        <v>218</v>
      </c>
      <c r="I199" s="4" t="s">
        <v>655</v>
      </c>
      <c r="J199" s="188" t="s">
        <v>629</v>
      </c>
      <c r="K199" s="174"/>
    </row>
    <row r="200" spans="1:11" s="175" customFormat="1" outlineLevel="1" x14ac:dyDescent="0.25">
      <c r="A200" s="176">
        <v>1</v>
      </c>
      <c r="B200" s="176" t="s">
        <v>394</v>
      </c>
      <c r="C200" s="176">
        <v>915458</v>
      </c>
      <c r="D200" s="176" t="s">
        <v>569</v>
      </c>
      <c r="E200" s="72">
        <v>19</v>
      </c>
      <c r="F200" s="72">
        <v>6</v>
      </c>
      <c r="G200" s="202">
        <v>5026.17</v>
      </c>
      <c r="H200" s="202">
        <f>G200*12</f>
        <v>60314.04</v>
      </c>
      <c r="I200" s="180">
        <f>0.53*H200</f>
        <v>31966.441200000001</v>
      </c>
      <c r="J200" s="187">
        <f>H200+I200</f>
        <v>92280.481200000009</v>
      </c>
      <c r="K200" s="174"/>
    </row>
    <row r="201" spans="1:11" s="175" customFormat="1" outlineLevel="1" x14ac:dyDescent="0.25">
      <c r="A201" s="49">
        <v>2</v>
      </c>
      <c r="B201" s="49" t="s">
        <v>288</v>
      </c>
      <c r="C201" s="49">
        <v>524801</v>
      </c>
      <c r="D201" s="49" t="s">
        <v>570</v>
      </c>
      <c r="E201" s="53">
        <v>19</v>
      </c>
      <c r="F201" s="53">
        <v>9</v>
      </c>
      <c r="G201" s="57">
        <v>5286.92</v>
      </c>
      <c r="H201" s="57">
        <f t="shared" ref="H201:H203" si="25">G201*12</f>
        <v>63443.040000000001</v>
      </c>
      <c r="I201" s="52">
        <f t="shared" ref="I201:I203" si="26">0.53*H201</f>
        <v>33624.811200000004</v>
      </c>
      <c r="J201" s="187">
        <f t="shared" ref="J201:J203" si="27">H201+I201</f>
        <v>97067.851200000005</v>
      </c>
      <c r="K201" s="174"/>
    </row>
    <row r="202" spans="1:11" s="175" customFormat="1" outlineLevel="1" x14ac:dyDescent="0.25">
      <c r="A202" s="49">
        <v>3</v>
      </c>
      <c r="B202" s="49" t="s">
        <v>397</v>
      </c>
      <c r="C202" s="49">
        <v>1520607</v>
      </c>
      <c r="D202" s="49" t="s">
        <v>571</v>
      </c>
      <c r="E202" s="53">
        <v>16</v>
      </c>
      <c r="F202" s="53">
        <v>3</v>
      </c>
      <c r="G202" s="57">
        <v>3587.75</v>
      </c>
      <c r="H202" s="57">
        <f t="shared" si="25"/>
        <v>43053</v>
      </c>
      <c r="I202" s="52">
        <f t="shared" si="26"/>
        <v>22818.09</v>
      </c>
      <c r="J202" s="187">
        <f t="shared" si="27"/>
        <v>65871.09</v>
      </c>
      <c r="K202" s="174"/>
    </row>
    <row r="203" spans="1:11" s="175" customFormat="1" ht="16.5" outlineLevel="1" thickBot="1" x14ac:dyDescent="0.3">
      <c r="A203" s="200">
        <v>4</v>
      </c>
      <c r="B203" s="200" t="s">
        <v>399</v>
      </c>
      <c r="C203" s="200">
        <v>1551669</v>
      </c>
      <c r="D203" s="200" t="s">
        <v>571</v>
      </c>
      <c r="E203" s="275">
        <v>16</v>
      </c>
      <c r="F203" s="275">
        <v>2</v>
      </c>
      <c r="G203" s="276">
        <v>3527.75</v>
      </c>
      <c r="H203" s="276">
        <f t="shared" si="25"/>
        <v>42333</v>
      </c>
      <c r="I203" s="52">
        <f t="shared" si="26"/>
        <v>22436.49</v>
      </c>
      <c r="J203" s="187">
        <f t="shared" si="27"/>
        <v>64769.490000000005</v>
      </c>
      <c r="K203" s="174"/>
    </row>
    <row r="204" spans="1:11" s="175" customFormat="1" ht="16.5" thickBot="1" x14ac:dyDescent="0.3">
      <c r="A204" s="277"/>
      <c r="B204" s="278" t="s">
        <v>92</v>
      </c>
      <c r="C204" s="278"/>
      <c r="D204" s="278"/>
      <c r="E204" s="278"/>
      <c r="F204" s="278"/>
      <c r="G204" s="279">
        <f>SUM(G200:G203)</f>
        <v>17428.59</v>
      </c>
      <c r="H204" s="279">
        <f t="shared" ref="H204:I204" si="28">SUM(H200:H203)</f>
        <v>209143.08000000002</v>
      </c>
      <c r="I204" s="279">
        <f t="shared" si="28"/>
        <v>110845.8324</v>
      </c>
      <c r="J204" s="279">
        <f>SUM(J200:J203)</f>
        <v>319988.91240000003</v>
      </c>
      <c r="K204" s="174"/>
    </row>
    <row r="205" spans="1:11" s="175" customFormat="1" x14ac:dyDescent="0.25">
      <c r="A205" s="169"/>
      <c r="B205" s="169"/>
      <c r="C205" s="169"/>
      <c r="D205" s="169"/>
      <c r="E205" s="169"/>
      <c r="F205" s="169"/>
      <c r="G205" s="181"/>
      <c r="H205" s="181"/>
      <c r="I205" s="171"/>
      <c r="J205" s="174"/>
      <c r="K205" s="174"/>
    </row>
    <row r="206" spans="1:11" s="175" customFormat="1" x14ac:dyDescent="0.25">
      <c r="A206" s="169"/>
      <c r="B206" s="169"/>
      <c r="C206" s="169"/>
      <c r="D206" s="169"/>
      <c r="E206" s="169"/>
      <c r="F206" s="169"/>
      <c r="G206" s="181"/>
      <c r="H206" s="181"/>
      <c r="I206" s="171"/>
      <c r="J206" s="174"/>
      <c r="K206" s="174"/>
    </row>
    <row r="207" spans="1:11" s="175" customFormat="1" x14ac:dyDescent="0.25">
      <c r="A207" s="451" t="s">
        <v>210</v>
      </c>
      <c r="B207" s="451"/>
      <c r="C207" s="451"/>
      <c r="D207" s="451"/>
      <c r="E207" s="451"/>
      <c r="F207" s="451"/>
      <c r="G207" s="451"/>
      <c r="H207" s="451"/>
      <c r="I207" s="451"/>
      <c r="J207" s="174"/>
      <c r="K207" s="174"/>
    </row>
    <row r="208" spans="1:11" s="175" customFormat="1" x14ac:dyDescent="0.25">
      <c r="A208" s="451" t="s">
        <v>391</v>
      </c>
      <c r="B208" s="451"/>
      <c r="C208" s="451"/>
      <c r="D208" s="451"/>
      <c r="E208" s="451"/>
      <c r="F208" s="451"/>
      <c r="G208" s="451"/>
      <c r="H208" s="451"/>
      <c r="I208" s="451"/>
      <c r="J208" s="174"/>
      <c r="K208" s="174"/>
    </row>
    <row r="209" spans="1:12" s="175" customFormat="1" x14ac:dyDescent="0.25">
      <c r="A209" s="451" t="s">
        <v>212</v>
      </c>
      <c r="B209" s="451"/>
      <c r="C209" s="451"/>
      <c r="D209" s="451"/>
      <c r="E209" s="451"/>
      <c r="F209" s="451"/>
      <c r="G209" s="451"/>
      <c r="H209" s="451"/>
      <c r="I209" s="451"/>
      <c r="J209" s="174"/>
      <c r="K209" s="174"/>
    </row>
    <row r="210" spans="1:12" s="175" customFormat="1" ht="17.45" customHeight="1" x14ac:dyDescent="0.25">
      <c r="A210" s="451" t="s">
        <v>593</v>
      </c>
      <c r="B210" s="451"/>
      <c r="C210" s="451"/>
      <c r="D210" s="451"/>
      <c r="E210" s="451"/>
      <c r="F210" s="451"/>
      <c r="G210" s="451"/>
      <c r="H210" s="451"/>
      <c r="I210" s="451"/>
      <c r="J210" s="174"/>
      <c r="K210" s="174"/>
    </row>
    <row r="211" spans="1:12" s="175" customFormat="1" ht="48.6" customHeight="1" x14ac:dyDescent="0.25">
      <c r="A211" s="172" t="s">
        <v>0</v>
      </c>
      <c r="B211" s="172" t="s">
        <v>213</v>
      </c>
      <c r="C211" s="173" t="s">
        <v>214</v>
      </c>
      <c r="D211" s="173" t="s">
        <v>215</v>
      </c>
      <c r="E211" s="452" t="s">
        <v>216</v>
      </c>
      <c r="F211" s="453"/>
      <c r="G211" s="173" t="s">
        <v>217</v>
      </c>
      <c r="H211" s="177" t="s">
        <v>218</v>
      </c>
      <c r="I211" s="4" t="s">
        <v>655</v>
      </c>
      <c r="J211" s="188" t="s">
        <v>92</v>
      </c>
      <c r="K211" s="174"/>
    </row>
    <row r="212" spans="1:12" s="175" customFormat="1" outlineLevel="1" x14ac:dyDescent="0.25">
      <c r="A212" s="49">
        <v>1</v>
      </c>
      <c r="B212" s="49" t="s">
        <v>392</v>
      </c>
      <c r="C212" s="49">
        <v>1551668</v>
      </c>
      <c r="D212" s="49" t="s">
        <v>393</v>
      </c>
      <c r="E212" s="72">
        <v>16</v>
      </c>
      <c r="F212" s="72">
        <v>1</v>
      </c>
      <c r="G212" s="202">
        <v>3468.83</v>
      </c>
      <c r="H212" s="202">
        <f>G212*12</f>
        <v>41625.96</v>
      </c>
      <c r="I212" s="180">
        <f>0.53*H212</f>
        <v>22061.7588</v>
      </c>
      <c r="J212" s="188">
        <f>H212+I212</f>
        <v>63687.718800000002</v>
      </c>
      <c r="K212" s="174"/>
    </row>
    <row r="213" spans="1:12" s="175" customFormat="1" x14ac:dyDescent="0.25">
      <c r="A213" s="176"/>
      <c r="B213" s="176" t="s">
        <v>492</v>
      </c>
      <c r="C213" s="176"/>
      <c r="D213" s="176"/>
      <c r="E213" s="176"/>
      <c r="F213" s="176"/>
      <c r="G213" s="202">
        <v>3468.83</v>
      </c>
      <c r="H213" s="202">
        <f>G213*12</f>
        <v>41625.96</v>
      </c>
      <c r="I213" s="180">
        <f>0.53*H213</f>
        <v>22061.7588</v>
      </c>
      <c r="J213" s="188">
        <f>H213+I213</f>
        <v>63687.718800000002</v>
      </c>
      <c r="K213" s="174"/>
    </row>
    <row r="214" spans="1:12" s="175" customFormat="1" x14ac:dyDescent="0.25">
      <c r="A214" s="176"/>
      <c r="B214" s="176" t="s">
        <v>466</v>
      </c>
      <c r="C214" s="176"/>
      <c r="D214" s="176"/>
      <c r="E214" s="180"/>
      <c r="F214" s="180"/>
      <c r="G214" s="180">
        <f>G78+G106+G129+G142+G170+G192+G204+G213</f>
        <v>543987.29999999993</v>
      </c>
      <c r="H214" s="180">
        <f t="shared" ref="H214:J214" si="29">H78+H106+H129+H142+H170+H192+H204+H213</f>
        <v>6611846.5599999996</v>
      </c>
      <c r="I214" s="180">
        <f t="shared" si="29"/>
        <v>3504278.6768</v>
      </c>
      <c r="J214" s="180">
        <f t="shared" si="29"/>
        <v>10116125.236800002</v>
      </c>
      <c r="K214" s="174"/>
      <c r="L214" s="286"/>
    </row>
    <row r="215" spans="1:12" s="175" customFormat="1" x14ac:dyDescent="0.25">
      <c r="A215" s="176"/>
      <c r="B215" s="176"/>
      <c r="C215" s="176"/>
      <c r="D215" s="176"/>
      <c r="E215" s="176"/>
      <c r="F215" s="176"/>
      <c r="G215" s="179"/>
      <c r="H215" s="179"/>
      <c r="I215" s="180"/>
      <c r="J215" s="187"/>
      <c r="K215" s="174"/>
    </row>
    <row r="216" spans="1:12" s="175" customFormat="1" x14ac:dyDescent="0.25">
      <c r="A216" s="49"/>
      <c r="B216" s="49"/>
      <c r="C216" s="49"/>
      <c r="D216" s="49"/>
      <c r="E216" s="49"/>
      <c r="F216" s="49"/>
      <c r="G216" s="178"/>
      <c r="H216" s="178"/>
      <c r="I216" s="52"/>
      <c r="J216" s="187"/>
      <c r="K216" s="174"/>
    </row>
    <row r="217" spans="1:12" s="175" customFormat="1" x14ac:dyDescent="0.25">
      <c r="A217" s="451" t="s">
        <v>290</v>
      </c>
      <c r="B217" s="451"/>
      <c r="C217" s="451"/>
      <c r="D217" s="451"/>
      <c r="E217" s="451"/>
      <c r="F217" s="451"/>
      <c r="G217" s="451"/>
      <c r="H217" s="451"/>
      <c r="I217" s="451"/>
      <c r="J217" s="174"/>
      <c r="K217" s="174"/>
    </row>
    <row r="218" spans="1:12" s="175" customFormat="1" x14ac:dyDescent="0.25">
      <c r="A218" s="451" t="s">
        <v>289</v>
      </c>
      <c r="B218" s="451"/>
      <c r="C218" s="451"/>
      <c r="D218" s="451"/>
      <c r="E218" s="451"/>
      <c r="F218" s="451"/>
      <c r="G218" s="451"/>
      <c r="H218" s="451"/>
      <c r="I218" s="451"/>
      <c r="J218" s="174"/>
      <c r="K218" s="174"/>
    </row>
    <row r="219" spans="1:12" s="175" customFormat="1" x14ac:dyDescent="0.25">
      <c r="A219" s="451" t="s">
        <v>212</v>
      </c>
      <c r="B219" s="451"/>
      <c r="C219" s="451"/>
      <c r="D219" s="451"/>
      <c r="E219" s="451"/>
      <c r="F219" s="451"/>
      <c r="G219" s="451"/>
      <c r="H219" s="451"/>
      <c r="I219" s="451"/>
      <c r="J219" s="174"/>
      <c r="K219" s="174"/>
    </row>
    <row r="220" spans="1:12" s="175" customFormat="1" x14ac:dyDescent="0.25">
      <c r="A220" s="451" t="s">
        <v>290</v>
      </c>
      <c r="B220" s="451"/>
      <c r="C220" s="451"/>
      <c r="D220" s="451"/>
      <c r="E220" s="451"/>
      <c r="F220" s="451"/>
      <c r="G220" s="451"/>
      <c r="H220" s="451"/>
      <c r="I220" s="451"/>
      <c r="J220" s="174"/>
      <c r="K220" s="174"/>
    </row>
    <row r="221" spans="1:12" s="175" customFormat="1" ht="47.25" x14ac:dyDescent="0.25">
      <c r="A221" s="173" t="s">
        <v>0</v>
      </c>
      <c r="B221" s="173" t="s">
        <v>213</v>
      </c>
      <c r="C221" s="173" t="s">
        <v>214</v>
      </c>
      <c r="D221" s="173" t="s">
        <v>215</v>
      </c>
      <c r="E221" s="452" t="s">
        <v>216</v>
      </c>
      <c r="F221" s="453"/>
      <c r="G221" s="173" t="s">
        <v>217</v>
      </c>
      <c r="H221" s="173" t="s">
        <v>625</v>
      </c>
      <c r="I221" s="177" t="s">
        <v>218</v>
      </c>
      <c r="J221" s="174"/>
      <c r="K221" s="174"/>
    </row>
    <row r="222" spans="1:12" s="175" customFormat="1" outlineLevel="1" x14ac:dyDescent="0.25">
      <c r="A222" s="49">
        <v>1</v>
      </c>
      <c r="B222" s="49" t="s">
        <v>291</v>
      </c>
      <c r="C222" s="49"/>
      <c r="D222" s="49" t="s">
        <v>292</v>
      </c>
      <c r="E222" s="49"/>
      <c r="F222" s="49"/>
      <c r="G222" s="178">
        <v>450</v>
      </c>
      <c r="H222" s="178">
        <f>1.1*G222</f>
        <v>495.00000000000006</v>
      </c>
      <c r="I222" s="52">
        <f>H222*12</f>
        <v>5940.0000000000009</v>
      </c>
      <c r="J222" s="174">
        <v>600</v>
      </c>
      <c r="K222" s="174">
        <f>0.05*J222</f>
        <v>30</v>
      </c>
    </row>
    <row r="223" spans="1:12" s="175" customFormat="1" outlineLevel="1" x14ac:dyDescent="0.25">
      <c r="A223" s="49">
        <v>2</v>
      </c>
      <c r="B223" s="49" t="s">
        <v>293</v>
      </c>
      <c r="C223" s="49"/>
      <c r="D223" s="49" t="s">
        <v>292</v>
      </c>
      <c r="E223" s="49"/>
      <c r="F223" s="49"/>
      <c r="G223" s="178">
        <v>450</v>
      </c>
      <c r="H223" s="178">
        <f t="shared" ref="H223:H249" si="30">1.1*G223</f>
        <v>495.00000000000006</v>
      </c>
      <c r="I223" s="52">
        <f t="shared" ref="I223:I248" si="31">H223*12</f>
        <v>5940.0000000000009</v>
      </c>
      <c r="J223" s="174">
        <v>600</v>
      </c>
      <c r="K223" s="174"/>
    </row>
    <row r="224" spans="1:12" s="175" customFormat="1" outlineLevel="1" x14ac:dyDescent="0.25">
      <c r="A224" s="49">
        <v>3</v>
      </c>
      <c r="B224" s="49" t="s">
        <v>296</v>
      </c>
      <c r="C224" s="49"/>
      <c r="D224" s="49" t="s">
        <v>297</v>
      </c>
      <c r="E224" s="49"/>
      <c r="F224" s="49"/>
      <c r="G224" s="178">
        <v>450</v>
      </c>
      <c r="H224" s="178">
        <f t="shared" si="30"/>
        <v>495.00000000000006</v>
      </c>
      <c r="I224" s="52">
        <f t="shared" si="31"/>
        <v>5940.0000000000009</v>
      </c>
      <c r="J224" s="174">
        <v>600</v>
      </c>
      <c r="K224" s="174"/>
    </row>
    <row r="225" spans="1:11" s="175" customFormat="1" outlineLevel="1" x14ac:dyDescent="0.25">
      <c r="A225" s="49">
        <v>4</v>
      </c>
      <c r="B225" s="49" t="s">
        <v>298</v>
      </c>
      <c r="C225" s="49"/>
      <c r="D225" s="49" t="s">
        <v>299</v>
      </c>
      <c r="E225" s="49"/>
      <c r="F225" s="49"/>
      <c r="G225" s="178">
        <v>450</v>
      </c>
      <c r="H225" s="178">
        <f t="shared" si="30"/>
        <v>495.00000000000006</v>
      </c>
      <c r="I225" s="52">
        <f t="shared" si="31"/>
        <v>5940.0000000000009</v>
      </c>
      <c r="J225" s="174">
        <v>600</v>
      </c>
      <c r="K225" s="174"/>
    </row>
    <row r="226" spans="1:11" s="175" customFormat="1" outlineLevel="1" x14ac:dyDescent="0.25">
      <c r="A226" s="49">
        <v>5</v>
      </c>
      <c r="B226" s="49" t="s">
        <v>300</v>
      </c>
      <c r="C226" s="49"/>
      <c r="D226" s="49" t="s">
        <v>301</v>
      </c>
      <c r="E226" s="49"/>
      <c r="F226" s="49"/>
      <c r="G226" s="178">
        <v>450</v>
      </c>
      <c r="H226" s="178">
        <f t="shared" si="30"/>
        <v>495.00000000000006</v>
      </c>
      <c r="I226" s="52">
        <f t="shared" si="31"/>
        <v>5940.0000000000009</v>
      </c>
      <c r="J226" s="174">
        <v>600</v>
      </c>
      <c r="K226" s="174"/>
    </row>
    <row r="227" spans="1:11" s="175" customFormat="1" outlineLevel="1" x14ac:dyDescent="0.25">
      <c r="A227" s="49">
        <v>6</v>
      </c>
      <c r="B227" s="53" t="s">
        <v>617</v>
      </c>
      <c r="C227" s="49"/>
      <c r="D227" s="49" t="s">
        <v>299</v>
      </c>
      <c r="E227" s="49"/>
      <c r="F227" s="49"/>
      <c r="G227" s="178">
        <v>400</v>
      </c>
      <c r="H227" s="178">
        <f t="shared" si="30"/>
        <v>440.00000000000006</v>
      </c>
      <c r="I227" s="52">
        <f t="shared" si="31"/>
        <v>5280.0000000000009</v>
      </c>
      <c r="J227" s="174">
        <v>600</v>
      </c>
      <c r="K227" s="174"/>
    </row>
    <row r="228" spans="1:11" s="175" customFormat="1" outlineLevel="1" x14ac:dyDescent="0.25">
      <c r="A228" s="49">
        <v>7</v>
      </c>
      <c r="B228" s="49" t="s">
        <v>302</v>
      </c>
      <c r="C228" s="49"/>
      <c r="D228" s="49" t="s">
        <v>292</v>
      </c>
      <c r="E228" s="49"/>
      <c r="F228" s="49"/>
      <c r="G228" s="178">
        <v>450</v>
      </c>
      <c r="H228" s="178">
        <f t="shared" si="30"/>
        <v>495.00000000000006</v>
      </c>
      <c r="I228" s="52">
        <f t="shared" si="31"/>
        <v>5940.0000000000009</v>
      </c>
      <c r="J228" s="174">
        <v>600</v>
      </c>
      <c r="K228" s="174"/>
    </row>
    <row r="229" spans="1:11" s="175" customFormat="1" outlineLevel="1" x14ac:dyDescent="0.25">
      <c r="A229" s="49">
        <v>8</v>
      </c>
      <c r="B229" s="49" t="s">
        <v>303</v>
      </c>
      <c r="C229" s="49"/>
      <c r="D229" s="49" t="s">
        <v>304</v>
      </c>
      <c r="E229" s="49"/>
      <c r="F229" s="300"/>
      <c r="G229" s="178">
        <v>450</v>
      </c>
      <c r="H229" s="178">
        <f t="shared" si="30"/>
        <v>495.00000000000006</v>
      </c>
      <c r="I229" s="52">
        <f t="shared" si="31"/>
        <v>5940.0000000000009</v>
      </c>
      <c r="J229" s="174">
        <v>600</v>
      </c>
      <c r="K229" s="174"/>
    </row>
    <row r="230" spans="1:11" s="175" customFormat="1" outlineLevel="1" x14ac:dyDescent="0.25">
      <c r="A230" s="49">
        <v>9</v>
      </c>
      <c r="B230" s="49" t="s">
        <v>306</v>
      </c>
      <c r="C230" s="49"/>
      <c r="D230" s="49" t="s">
        <v>304</v>
      </c>
      <c r="E230" s="49"/>
      <c r="F230" s="49"/>
      <c r="G230" s="178">
        <v>450</v>
      </c>
      <c r="H230" s="178">
        <f t="shared" si="30"/>
        <v>495.00000000000006</v>
      </c>
      <c r="I230" s="52">
        <f t="shared" si="31"/>
        <v>5940.0000000000009</v>
      </c>
      <c r="J230" s="174">
        <v>600</v>
      </c>
      <c r="K230" s="174"/>
    </row>
    <row r="231" spans="1:11" s="175" customFormat="1" outlineLevel="1" x14ac:dyDescent="0.25">
      <c r="A231" s="49">
        <v>10</v>
      </c>
      <c r="B231" s="49" t="s">
        <v>307</v>
      </c>
      <c r="C231" s="49"/>
      <c r="D231" s="49" t="s">
        <v>304</v>
      </c>
      <c r="E231" s="49"/>
      <c r="F231" s="49"/>
      <c r="G231" s="178">
        <v>450</v>
      </c>
      <c r="H231" s="178">
        <f t="shared" si="30"/>
        <v>495.00000000000006</v>
      </c>
      <c r="I231" s="52">
        <f t="shared" si="31"/>
        <v>5940.0000000000009</v>
      </c>
      <c r="J231" s="174">
        <v>600</v>
      </c>
      <c r="K231" s="174"/>
    </row>
    <row r="232" spans="1:11" s="175" customFormat="1" outlineLevel="1" x14ac:dyDescent="0.25">
      <c r="A232" s="49">
        <v>11</v>
      </c>
      <c r="B232" s="49" t="s">
        <v>491</v>
      </c>
      <c r="C232" s="49"/>
      <c r="D232" s="49" t="s">
        <v>304</v>
      </c>
      <c r="E232" s="49"/>
      <c r="F232" s="49"/>
      <c r="G232" s="178">
        <v>450</v>
      </c>
      <c r="H232" s="178">
        <f t="shared" si="30"/>
        <v>495.00000000000006</v>
      </c>
      <c r="I232" s="52">
        <f t="shared" si="31"/>
        <v>5940.0000000000009</v>
      </c>
      <c r="J232" s="174">
        <v>600</v>
      </c>
      <c r="K232" s="174"/>
    </row>
    <row r="233" spans="1:11" s="175" customFormat="1" outlineLevel="1" x14ac:dyDescent="0.25">
      <c r="A233" s="49">
        <v>12</v>
      </c>
      <c r="B233" s="49" t="s">
        <v>308</v>
      </c>
      <c r="C233" s="49"/>
      <c r="D233" s="49" t="s">
        <v>305</v>
      </c>
      <c r="E233" s="49"/>
      <c r="F233" s="49"/>
      <c r="G233" s="178">
        <v>550</v>
      </c>
      <c r="H233" s="178">
        <f t="shared" si="30"/>
        <v>605</v>
      </c>
      <c r="I233" s="52">
        <f t="shared" si="31"/>
        <v>7260</v>
      </c>
      <c r="J233" s="174">
        <v>600</v>
      </c>
      <c r="K233" s="174"/>
    </row>
    <row r="234" spans="1:11" s="175" customFormat="1" outlineLevel="1" x14ac:dyDescent="0.25">
      <c r="A234" s="49">
        <v>13</v>
      </c>
      <c r="B234" s="49" t="s">
        <v>483</v>
      </c>
      <c r="C234" s="49"/>
      <c r="D234" s="49" t="s">
        <v>304</v>
      </c>
      <c r="E234" s="49"/>
      <c r="F234" s="49"/>
      <c r="G234" s="178">
        <v>450</v>
      </c>
      <c r="H234" s="178">
        <f t="shared" si="30"/>
        <v>495.00000000000006</v>
      </c>
      <c r="I234" s="52">
        <f t="shared" si="31"/>
        <v>5940.0000000000009</v>
      </c>
      <c r="J234" s="174">
        <v>600</v>
      </c>
      <c r="K234" s="174"/>
    </row>
    <row r="235" spans="1:11" s="175" customFormat="1" outlineLevel="1" x14ac:dyDescent="0.25">
      <c r="A235" s="49">
        <v>14</v>
      </c>
      <c r="B235" s="49" t="s">
        <v>484</v>
      </c>
      <c r="C235" s="49"/>
      <c r="D235" s="49" t="s">
        <v>304</v>
      </c>
      <c r="E235" s="49"/>
      <c r="F235" s="49"/>
      <c r="G235" s="178">
        <v>400</v>
      </c>
      <c r="H235" s="178">
        <f t="shared" si="30"/>
        <v>440.00000000000006</v>
      </c>
      <c r="I235" s="52">
        <f t="shared" si="31"/>
        <v>5280.0000000000009</v>
      </c>
      <c r="J235" s="174">
        <v>600</v>
      </c>
      <c r="K235" s="174"/>
    </row>
    <row r="236" spans="1:11" s="175" customFormat="1" outlineLevel="1" x14ac:dyDescent="0.25">
      <c r="A236" s="49">
        <v>15</v>
      </c>
      <c r="B236" s="49" t="s">
        <v>485</v>
      </c>
      <c r="C236" s="49"/>
      <c r="D236" s="49" t="s">
        <v>486</v>
      </c>
      <c r="E236" s="49"/>
      <c r="F236" s="49"/>
      <c r="G236" s="178">
        <v>550</v>
      </c>
      <c r="H236" s="178">
        <f>1.1*G236</f>
        <v>605</v>
      </c>
      <c r="I236" s="52">
        <f t="shared" si="31"/>
        <v>7260</v>
      </c>
      <c r="J236" s="174">
        <v>600</v>
      </c>
      <c r="K236" s="174"/>
    </row>
    <row r="237" spans="1:11" s="175" customFormat="1" outlineLevel="1" x14ac:dyDescent="0.25">
      <c r="A237" s="49">
        <v>16</v>
      </c>
      <c r="B237" s="49" t="s">
        <v>487</v>
      </c>
      <c r="C237" s="49"/>
      <c r="D237" s="49" t="s">
        <v>295</v>
      </c>
      <c r="E237" s="49"/>
      <c r="F237" s="49"/>
      <c r="G237" s="178">
        <v>400</v>
      </c>
      <c r="H237" s="178">
        <f t="shared" si="30"/>
        <v>440.00000000000006</v>
      </c>
      <c r="I237" s="52">
        <f t="shared" si="31"/>
        <v>5280.0000000000009</v>
      </c>
      <c r="J237" s="174">
        <v>600</v>
      </c>
      <c r="K237" s="174"/>
    </row>
    <row r="238" spans="1:11" s="175" customFormat="1" outlineLevel="1" x14ac:dyDescent="0.25">
      <c r="A238" s="49">
        <v>17</v>
      </c>
      <c r="B238" s="49" t="s">
        <v>489</v>
      </c>
      <c r="C238" s="49"/>
      <c r="D238" s="49" t="s">
        <v>295</v>
      </c>
      <c r="E238" s="49"/>
      <c r="F238" s="49"/>
      <c r="G238" s="178">
        <v>400</v>
      </c>
      <c r="H238" s="178">
        <f t="shared" si="30"/>
        <v>440.00000000000006</v>
      </c>
      <c r="I238" s="52">
        <f t="shared" si="31"/>
        <v>5280.0000000000009</v>
      </c>
      <c r="J238" s="174">
        <v>600</v>
      </c>
      <c r="K238" s="174"/>
    </row>
    <row r="239" spans="1:11" s="175" customFormat="1" outlineLevel="1" x14ac:dyDescent="0.25">
      <c r="A239" s="49">
        <v>18</v>
      </c>
      <c r="B239" s="49" t="s">
        <v>488</v>
      </c>
      <c r="C239" s="49"/>
      <c r="D239" s="49" t="s">
        <v>295</v>
      </c>
      <c r="E239" s="49"/>
      <c r="F239" s="49"/>
      <c r="G239" s="178">
        <v>400</v>
      </c>
      <c r="H239" s="178">
        <f t="shared" si="30"/>
        <v>440.00000000000006</v>
      </c>
      <c r="I239" s="52">
        <f t="shared" si="31"/>
        <v>5280.0000000000009</v>
      </c>
      <c r="J239" s="174">
        <v>600</v>
      </c>
      <c r="K239" s="174"/>
    </row>
    <row r="240" spans="1:11" s="175" customFormat="1" outlineLevel="1" x14ac:dyDescent="0.25">
      <c r="A240" s="49">
        <v>19</v>
      </c>
      <c r="B240" s="49" t="s">
        <v>490</v>
      </c>
      <c r="C240" s="49"/>
      <c r="D240" s="49" t="s">
        <v>295</v>
      </c>
      <c r="E240" s="49"/>
      <c r="F240" s="49"/>
      <c r="G240" s="178">
        <v>400</v>
      </c>
      <c r="H240" s="178">
        <f t="shared" si="30"/>
        <v>440.00000000000006</v>
      </c>
      <c r="I240" s="52">
        <f t="shared" si="31"/>
        <v>5280.0000000000009</v>
      </c>
      <c r="J240" s="174">
        <v>600</v>
      </c>
      <c r="K240" s="174"/>
    </row>
    <row r="241" spans="1:11" s="175" customFormat="1" outlineLevel="1" x14ac:dyDescent="0.25">
      <c r="A241" s="49">
        <v>20</v>
      </c>
      <c r="B241" s="49" t="s">
        <v>310</v>
      </c>
      <c r="C241" s="49"/>
      <c r="D241" s="49" t="s">
        <v>309</v>
      </c>
      <c r="E241" s="49"/>
      <c r="F241" s="49"/>
      <c r="G241" s="178">
        <v>500</v>
      </c>
      <c r="H241" s="178">
        <f t="shared" si="30"/>
        <v>550</v>
      </c>
      <c r="I241" s="52">
        <f t="shared" si="31"/>
        <v>6600</v>
      </c>
      <c r="J241" s="174">
        <v>600</v>
      </c>
      <c r="K241" s="174"/>
    </row>
    <row r="242" spans="1:11" s="175" customFormat="1" outlineLevel="1" x14ac:dyDescent="0.25">
      <c r="A242" s="49">
        <v>21</v>
      </c>
      <c r="B242" s="49" t="s">
        <v>311</v>
      </c>
      <c r="C242" s="49"/>
      <c r="D242" s="49" t="s">
        <v>309</v>
      </c>
      <c r="E242" s="49"/>
      <c r="F242" s="49"/>
      <c r="G242" s="178">
        <v>500</v>
      </c>
      <c r="H242" s="178">
        <f t="shared" si="30"/>
        <v>550</v>
      </c>
      <c r="I242" s="52">
        <f t="shared" si="31"/>
        <v>6600</v>
      </c>
      <c r="J242" s="174">
        <v>600</v>
      </c>
      <c r="K242" s="174"/>
    </row>
    <row r="243" spans="1:11" s="175" customFormat="1" outlineLevel="1" x14ac:dyDescent="0.25">
      <c r="A243" s="49">
        <v>22</v>
      </c>
      <c r="B243" s="49" t="s">
        <v>481</v>
      </c>
      <c r="C243" s="49"/>
      <c r="D243" s="49" t="s">
        <v>309</v>
      </c>
      <c r="E243" s="49"/>
      <c r="F243" s="49"/>
      <c r="G243" s="178">
        <v>500</v>
      </c>
      <c r="H243" s="178">
        <f>1.1*G243</f>
        <v>550</v>
      </c>
      <c r="I243" s="52">
        <f t="shared" si="31"/>
        <v>6600</v>
      </c>
      <c r="J243" s="174">
        <v>600</v>
      </c>
      <c r="K243" s="174"/>
    </row>
    <row r="244" spans="1:11" s="175" customFormat="1" outlineLevel="1" x14ac:dyDescent="0.25">
      <c r="A244" s="49">
        <v>23</v>
      </c>
      <c r="B244" s="49" t="s">
        <v>482</v>
      </c>
      <c r="C244" s="49"/>
      <c r="D244" s="49" t="s">
        <v>309</v>
      </c>
      <c r="E244" s="49"/>
      <c r="F244" s="49"/>
      <c r="G244" s="178">
        <v>500</v>
      </c>
      <c r="H244" s="178">
        <f t="shared" si="30"/>
        <v>550</v>
      </c>
      <c r="I244" s="52">
        <f t="shared" si="31"/>
        <v>6600</v>
      </c>
      <c r="J244" s="174">
        <v>600</v>
      </c>
      <c r="K244" s="174"/>
    </row>
    <row r="245" spans="1:11" s="175" customFormat="1" outlineLevel="1" x14ac:dyDescent="0.25">
      <c r="A245" s="49">
        <v>24</v>
      </c>
      <c r="B245" s="49" t="s">
        <v>701</v>
      </c>
      <c r="C245" s="49"/>
      <c r="D245" s="49" t="s">
        <v>700</v>
      </c>
      <c r="E245" s="49"/>
      <c r="F245" s="49"/>
      <c r="G245" s="178">
        <v>550</v>
      </c>
      <c r="H245" s="178">
        <f t="shared" si="30"/>
        <v>605</v>
      </c>
      <c r="I245" s="52">
        <f t="shared" si="31"/>
        <v>7260</v>
      </c>
      <c r="J245" s="174">
        <v>600</v>
      </c>
      <c r="K245" s="174"/>
    </row>
    <row r="246" spans="1:11" s="175" customFormat="1" outlineLevel="1" x14ac:dyDescent="0.25">
      <c r="A246" s="49">
        <v>25</v>
      </c>
      <c r="B246" s="49" t="s">
        <v>702</v>
      </c>
      <c r="C246" s="49"/>
      <c r="D246" s="49" t="s">
        <v>295</v>
      </c>
      <c r="E246" s="49"/>
      <c r="F246" s="49"/>
      <c r="G246" s="178">
        <v>450</v>
      </c>
      <c r="H246" s="178">
        <f t="shared" si="30"/>
        <v>495.00000000000006</v>
      </c>
      <c r="I246" s="52">
        <f t="shared" si="31"/>
        <v>5940.0000000000009</v>
      </c>
      <c r="J246" s="174">
        <v>600</v>
      </c>
      <c r="K246" s="174"/>
    </row>
    <row r="247" spans="1:11" s="175" customFormat="1" outlineLevel="1" x14ac:dyDescent="0.25">
      <c r="A247" s="49">
        <v>26</v>
      </c>
      <c r="B247" s="49" t="s">
        <v>703</v>
      </c>
      <c r="C247" s="49"/>
      <c r="D247" s="49" t="s">
        <v>707</v>
      </c>
      <c r="E247" s="49"/>
      <c r="F247" s="49"/>
      <c r="G247" s="178">
        <v>500</v>
      </c>
      <c r="H247" s="178">
        <f t="shared" si="30"/>
        <v>550</v>
      </c>
      <c r="I247" s="52">
        <f t="shared" si="31"/>
        <v>6600</v>
      </c>
      <c r="J247" s="174">
        <v>600</v>
      </c>
      <c r="K247" s="174"/>
    </row>
    <row r="248" spans="1:11" s="175" customFormat="1" outlineLevel="1" x14ac:dyDescent="0.25">
      <c r="A248" s="49">
        <v>27</v>
      </c>
      <c r="B248" s="49" t="s">
        <v>704</v>
      </c>
      <c r="C248" s="49"/>
      <c r="D248" s="49" t="s">
        <v>305</v>
      </c>
      <c r="E248" s="49"/>
      <c r="F248" s="49"/>
      <c r="G248" s="178">
        <v>500</v>
      </c>
      <c r="H248" s="178">
        <f t="shared" si="30"/>
        <v>550</v>
      </c>
      <c r="I248" s="52">
        <f t="shared" si="31"/>
        <v>6600</v>
      </c>
      <c r="J248" s="174">
        <v>600</v>
      </c>
      <c r="K248" s="174"/>
    </row>
    <row r="249" spans="1:11" s="175" customFormat="1" x14ac:dyDescent="0.25">
      <c r="A249" s="49"/>
      <c r="B249" s="176" t="s">
        <v>92</v>
      </c>
      <c r="C249" s="49"/>
      <c r="D249" s="49"/>
      <c r="E249" s="49"/>
      <c r="F249" s="49"/>
      <c r="G249" s="179">
        <f>SUM(G222:G248)</f>
        <v>12450</v>
      </c>
      <c r="H249" s="179">
        <f t="shared" si="30"/>
        <v>13695.000000000002</v>
      </c>
      <c r="I249" s="180">
        <f>SUM(I222:I248)</f>
        <v>164340</v>
      </c>
      <c r="J249" s="180">
        <f>SUM(J222:J248)</f>
        <v>16200</v>
      </c>
      <c r="K249" s="174"/>
    </row>
  </sheetData>
  <mergeCells count="45">
    <mergeCell ref="A80:I80"/>
    <mergeCell ref="A207:I207"/>
    <mergeCell ref="A208:I208"/>
    <mergeCell ref="A209:I209"/>
    <mergeCell ref="A210:I210"/>
    <mergeCell ref="A134:I134"/>
    <mergeCell ref="A81:I81"/>
    <mergeCell ref="A82:I82"/>
    <mergeCell ref="A83:I83"/>
    <mergeCell ref="E84:F84"/>
    <mergeCell ref="A109:I109"/>
    <mergeCell ref="A110:I110"/>
    <mergeCell ref="A111:I111"/>
    <mergeCell ref="A112:I112"/>
    <mergeCell ref="E113:F113"/>
    <mergeCell ref="A132:I132"/>
    <mergeCell ref="A1:I1"/>
    <mergeCell ref="A2:I2"/>
    <mergeCell ref="A3:I3"/>
    <mergeCell ref="A4:I4"/>
    <mergeCell ref="E5:F5"/>
    <mergeCell ref="A133:I133"/>
    <mergeCell ref="E175:F175"/>
    <mergeCell ref="A135:I135"/>
    <mergeCell ref="E136:F136"/>
    <mergeCell ref="B145:I145"/>
    <mergeCell ref="B146:I146"/>
    <mergeCell ref="B147:I147"/>
    <mergeCell ref="B148:I148"/>
    <mergeCell ref="E149:F149"/>
    <mergeCell ref="A171:I171"/>
    <mergeCell ref="A172:I172"/>
    <mergeCell ref="A173:I173"/>
    <mergeCell ref="A174:I174"/>
    <mergeCell ref="A219:I219"/>
    <mergeCell ref="A220:I220"/>
    <mergeCell ref="E221:F221"/>
    <mergeCell ref="A195:I195"/>
    <mergeCell ref="A196:I196"/>
    <mergeCell ref="A197:I197"/>
    <mergeCell ref="A198:I198"/>
    <mergeCell ref="A217:I217"/>
    <mergeCell ref="A218:I218"/>
    <mergeCell ref="E199:F199"/>
    <mergeCell ref="E211:F211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E55DA-1294-4238-9D3E-5D902E855004}">
  <dimension ref="A1:K152"/>
  <sheetViews>
    <sheetView topLeftCell="A130" workbookViewId="0">
      <selection activeCell="G148" sqref="G148"/>
    </sheetView>
  </sheetViews>
  <sheetFormatPr defaultRowHeight="15" x14ac:dyDescent="0.25"/>
  <cols>
    <col min="1" max="1" width="4.42578125" customWidth="1"/>
    <col min="2" max="2" width="40.5703125" customWidth="1"/>
    <col min="3" max="3" width="12.7109375" customWidth="1"/>
    <col min="4" max="4" width="10.42578125" customWidth="1"/>
    <col min="5" max="5" width="7.7109375" customWidth="1"/>
    <col min="6" max="6" width="15.42578125" customWidth="1"/>
    <col min="7" max="7" width="16" customWidth="1"/>
    <col min="8" max="8" width="15.85546875" customWidth="1"/>
    <col min="9" max="9" width="19.5703125" customWidth="1"/>
    <col min="10" max="10" width="16.7109375" customWidth="1"/>
    <col min="11" max="11" width="14.85546875" customWidth="1"/>
  </cols>
  <sheetData>
    <row r="1" spans="1:11" ht="15.75" x14ac:dyDescent="0.25">
      <c r="A1" s="454" t="s">
        <v>530</v>
      </c>
      <c r="B1" s="454"/>
      <c r="C1" s="454"/>
      <c r="D1" s="454"/>
      <c r="E1" s="454"/>
      <c r="F1" s="454"/>
      <c r="G1" s="36"/>
      <c r="H1" s="73"/>
      <c r="I1" s="73"/>
    </row>
    <row r="2" spans="1:11" ht="52.5" customHeight="1" x14ac:dyDescent="0.25">
      <c r="A2" s="5" t="s">
        <v>0</v>
      </c>
      <c r="B2" s="5" t="s">
        <v>312</v>
      </c>
      <c r="C2" s="4" t="s">
        <v>313</v>
      </c>
      <c r="D2" s="5" t="s">
        <v>314</v>
      </c>
      <c r="E2" s="4" t="s">
        <v>315</v>
      </c>
      <c r="F2" s="4" t="s">
        <v>316</v>
      </c>
      <c r="G2" s="4" t="s">
        <v>218</v>
      </c>
      <c r="H2" s="4" t="s">
        <v>694</v>
      </c>
      <c r="I2" s="4" t="s">
        <v>92</v>
      </c>
      <c r="J2" s="38"/>
      <c r="K2" s="38"/>
    </row>
    <row r="3" spans="1:11" ht="15.75" x14ac:dyDescent="0.25">
      <c r="A3" s="30">
        <v>1</v>
      </c>
      <c r="B3" s="8" t="s">
        <v>354</v>
      </c>
      <c r="C3" s="30">
        <v>1</v>
      </c>
      <c r="D3" s="30">
        <v>23</v>
      </c>
      <c r="E3" s="30">
        <v>4</v>
      </c>
      <c r="F3" s="9">
        <f>G3/12</f>
        <v>8766.58</v>
      </c>
      <c r="G3" s="24">
        <v>105198.96</v>
      </c>
      <c r="H3" s="24">
        <f>0.53*G3</f>
        <v>55755.448800000006</v>
      </c>
      <c r="I3" s="24">
        <f>G3+H3</f>
        <v>160954.4088</v>
      </c>
      <c r="J3" s="38"/>
      <c r="K3" s="414">
        <f>F3+(F3*0.53)</f>
        <v>13412.867399999999</v>
      </c>
    </row>
    <row r="4" spans="1:11" ht="15.75" x14ac:dyDescent="0.25">
      <c r="A4" s="30">
        <v>2</v>
      </c>
      <c r="B4" s="8" t="s">
        <v>450</v>
      </c>
      <c r="C4" s="30">
        <v>1</v>
      </c>
      <c r="D4" s="30">
        <v>19</v>
      </c>
      <c r="E4" s="30">
        <v>4</v>
      </c>
      <c r="F4" s="9">
        <f>G4/12</f>
        <v>4859.58</v>
      </c>
      <c r="G4" s="24">
        <v>58314.96</v>
      </c>
      <c r="H4" s="24">
        <f t="shared" ref="H4:H40" si="0">0.53*G4</f>
        <v>30906.928800000002</v>
      </c>
      <c r="I4" s="24">
        <f t="shared" ref="I4:I39" si="1">G4+H4</f>
        <v>89221.888800000001</v>
      </c>
      <c r="J4" s="38"/>
      <c r="K4" s="414">
        <f t="shared" ref="K4:K5" si="2">F4+(F4*0.53)</f>
        <v>7435.1574000000001</v>
      </c>
    </row>
    <row r="5" spans="1:11" ht="15.75" x14ac:dyDescent="0.25">
      <c r="A5" s="8">
        <v>3</v>
      </c>
      <c r="B5" s="8" t="s">
        <v>451</v>
      </c>
      <c r="C5" s="30">
        <v>3</v>
      </c>
      <c r="D5" s="30">
        <v>18</v>
      </c>
      <c r="E5" s="30">
        <v>2</v>
      </c>
      <c r="F5" s="9">
        <f t="shared" ref="F5:F39" si="3">G5/12</f>
        <v>12348.089999999998</v>
      </c>
      <c r="G5" s="182">
        <v>148177.07999999999</v>
      </c>
      <c r="H5" s="24">
        <f t="shared" si="0"/>
        <v>78533.852400000003</v>
      </c>
      <c r="I5" s="24">
        <f t="shared" si="1"/>
        <v>226710.93239999999</v>
      </c>
      <c r="J5" s="38"/>
      <c r="K5" s="414">
        <f t="shared" si="2"/>
        <v>18892.577699999998</v>
      </c>
    </row>
    <row r="6" spans="1:11" ht="15.75" x14ac:dyDescent="0.25">
      <c r="A6" s="8">
        <v>4</v>
      </c>
      <c r="B6" s="8" t="s">
        <v>452</v>
      </c>
      <c r="C6" s="8">
        <v>6</v>
      </c>
      <c r="D6" s="8">
        <v>16</v>
      </c>
      <c r="E6" s="8">
        <v>3</v>
      </c>
      <c r="F6" s="9">
        <f t="shared" si="3"/>
        <v>20990.82</v>
      </c>
      <c r="G6" s="9">
        <v>251889.84</v>
      </c>
      <c r="H6" s="24">
        <f t="shared" si="0"/>
        <v>133501.6152</v>
      </c>
      <c r="I6" s="24">
        <f t="shared" si="1"/>
        <v>385391.45519999997</v>
      </c>
      <c r="J6" s="38"/>
      <c r="K6" s="38"/>
    </row>
    <row r="7" spans="1:11" ht="15.75" x14ac:dyDescent="0.25">
      <c r="A7" s="8">
        <v>5</v>
      </c>
      <c r="B7" s="8" t="s">
        <v>453</v>
      </c>
      <c r="C7" s="8">
        <v>1</v>
      </c>
      <c r="D7" s="8">
        <v>19</v>
      </c>
      <c r="E7" s="8">
        <v>3</v>
      </c>
      <c r="F7" s="9">
        <f t="shared" si="3"/>
        <v>4942.17</v>
      </c>
      <c r="G7" s="52">
        <v>59306.04</v>
      </c>
      <c r="H7" s="24">
        <f t="shared" si="0"/>
        <v>31432.201200000003</v>
      </c>
      <c r="I7" s="24">
        <f t="shared" si="1"/>
        <v>90738.241200000004</v>
      </c>
      <c r="J7" s="38"/>
      <c r="K7" s="38"/>
    </row>
    <row r="8" spans="1:11" ht="15.75" x14ac:dyDescent="0.25">
      <c r="A8" s="8">
        <v>6</v>
      </c>
      <c r="B8" s="8" t="s">
        <v>454</v>
      </c>
      <c r="C8" s="8">
        <v>3</v>
      </c>
      <c r="D8" s="8">
        <v>16</v>
      </c>
      <c r="E8" s="8">
        <v>3</v>
      </c>
      <c r="F8" s="9">
        <f t="shared" si="3"/>
        <v>11755.08</v>
      </c>
      <c r="G8" s="9">
        <v>141060.96</v>
      </c>
      <c r="H8" s="24">
        <f t="shared" si="0"/>
        <v>74762.308799999999</v>
      </c>
      <c r="I8" s="24">
        <f t="shared" si="1"/>
        <v>215823.26879999999</v>
      </c>
      <c r="J8" s="38"/>
      <c r="K8" s="38"/>
    </row>
    <row r="9" spans="1:11" ht="15.75" x14ac:dyDescent="0.25">
      <c r="A9" s="8">
        <v>7</v>
      </c>
      <c r="B9" s="8" t="s">
        <v>455</v>
      </c>
      <c r="C9" s="8">
        <v>1</v>
      </c>
      <c r="D9" s="8">
        <v>18</v>
      </c>
      <c r="E9" s="8">
        <v>1</v>
      </c>
      <c r="F9" s="9">
        <f t="shared" si="3"/>
        <v>4318.67</v>
      </c>
      <c r="G9" s="52">
        <v>51824.04</v>
      </c>
      <c r="H9" s="24">
        <f t="shared" si="0"/>
        <v>27466.7412</v>
      </c>
      <c r="I9" s="24">
        <f t="shared" si="1"/>
        <v>79290.781199999998</v>
      </c>
      <c r="J9" s="38"/>
      <c r="K9" s="38"/>
    </row>
    <row r="10" spans="1:11" ht="15.75" x14ac:dyDescent="0.25">
      <c r="A10" s="8">
        <v>8</v>
      </c>
      <c r="B10" s="8" t="s">
        <v>456</v>
      </c>
      <c r="C10" s="8">
        <v>3</v>
      </c>
      <c r="D10" s="8">
        <v>16</v>
      </c>
      <c r="E10" s="8">
        <v>2</v>
      </c>
      <c r="F10" s="9">
        <f t="shared" si="3"/>
        <v>11755.08</v>
      </c>
      <c r="G10" s="9">
        <v>141060.96</v>
      </c>
      <c r="H10" s="24">
        <f t="shared" si="0"/>
        <v>74762.308799999999</v>
      </c>
      <c r="I10" s="24">
        <f t="shared" si="1"/>
        <v>215823.26879999999</v>
      </c>
      <c r="J10" s="38"/>
      <c r="K10" s="38"/>
    </row>
    <row r="11" spans="1:11" ht="15.75" x14ac:dyDescent="0.25">
      <c r="A11" s="8">
        <v>9</v>
      </c>
      <c r="B11" s="8" t="s">
        <v>457</v>
      </c>
      <c r="C11" s="8">
        <v>1</v>
      </c>
      <c r="D11" s="8">
        <v>15</v>
      </c>
      <c r="E11" s="8">
        <v>1</v>
      </c>
      <c r="F11" s="9">
        <f t="shared" si="3"/>
        <v>3082.67</v>
      </c>
      <c r="G11" s="9">
        <v>36992.04</v>
      </c>
      <c r="H11" s="24">
        <f t="shared" si="0"/>
        <v>19605.781200000001</v>
      </c>
      <c r="I11" s="24">
        <f t="shared" si="1"/>
        <v>56597.821200000006</v>
      </c>
      <c r="J11" s="38"/>
      <c r="K11" s="38"/>
    </row>
    <row r="12" spans="1:11" ht="15.75" x14ac:dyDescent="0.25">
      <c r="A12" s="8">
        <v>10</v>
      </c>
      <c r="B12" s="8" t="s">
        <v>458</v>
      </c>
      <c r="C12" s="8">
        <v>1</v>
      </c>
      <c r="D12" s="8">
        <v>19</v>
      </c>
      <c r="E12" s="8">
        <v>3</v>
      </c>
      <c r="F12" s="9">
        <f t="shared" si="3"/>
        <v>4859.58</v>
      </c>
      <c r="G12" s="52">
        <v>58314.96</v>
      </c>
      <c r="H12" s="24">
        <f t="shared" si="0"/>
        <v>30906.928800000002</v>
      </c>
      <c r="I12" s="24">
        <f t="shared" si="1"/>
        <v>89221.888800000001</v>
      </c>
      <c r="J12" s="38"/>
      <c r="K12" s="38"/>
    </row>
    <row r="13" spans="1:11" ht="15.75" x14ac:dyDescent="0.25">
      <c r="A13" s="8">
        <v>11</v>
      </c>
      <c r="B13" s="8" t="s">
        <v>349</v>
      </c>
      <c r="C13" s="8">
        <v>1</v>
      </c>
      <c r="D13" s="8">
        <v>16</v>
      </c>
      <c r="E13" s="8">
        <v>1</v>
      </c>
      <c r="F13" s="9">
        <f t="shared" si="3"/>
        <v>3587.75</v>
      </c>
      <c r="G13" s="9">
        <v>43053</v>
      </c>
      <c r="H13" s="24">
        <f t="shared" si="0"/>
        <v>22818.09</v>
      </c>
      <c r="I13" s="24">
        <f t="shared" si="1"/>
        <v>65871.09</v>
      </c>
      <c r="J13" s="38"/>
      <c r="K13" s="38"/>
    </row>
    <row r="14" spans="1:11" ht="15.75" x14ac:dyDescent="0.25">
      <c r="A14" s="8">
        <v>12</v>
      </c>
      <c r="B14" s="8" t="s">
        <v>459</v>
      </c>
      <c r="C14" s="8">
        <v>1</v>
      </c>
      <c r="D14" s="8">
        <v>15</v>
      </c>
      <c r="E14" s="8">
        <v>1</v>
      </c>
      <c r="F14" s="9">
        <f t="shared" si="3"/>
        <v>3188.42</v>
      </c>
      <c r="G14" s="9">
        <v>38261.040000000001</v>
      </c>
      <c r="H14" s="24">
        <f t="shared" si="0"/>
        <v>20278.351200000001</v>
      </c>
      <c r="I14" s="24">
        <f t="shared" si="1"/>
        <v>58539.391199999998</v>
      </c>
      <c r="J14" s="38"/>
      <c r="K14" s="38"/>
    </row>
    <row r="15" spans="1:11" ht="15.75" x14ac:dyDescent="0.25">
      <c r="A15" s="8">
        <v>13</v>
      </c>
      <c r="B15" s="8" t="s">
        <v>351</v>
      </c>
      <c r="C15" s="8">
        <v>1</v>
      </c>
      <c r="D15" s="8">
        <v>19</v>
      </c>
      <c r="E15" s="8">
        <v>3</v>
      </c>
      <c r="F15" s="9">
        <f t="shared" si="3"/>
        <v>4942.01</v>
      </c>
      <c r="G15" s="52">
        <v>59304.12</v>
      </c>
      <c r="H15" s="24">
        <f t="shared" si="0"/>
        <v>31431.183600000004</v>
      </c>
      <c r="I15" s="24">
        <f t="shared" si="1"/>
        <v>90735.303600000014</v>
      </c>
      <c r="J15" s="38"/>
      <c r="K15" s="38"/>
    </row>
    <row r="16" spans="1:11" ht="15.75" x14ac:dyDescent="0.25">
      <c r="A16" s="8">
        <v>14</v>
      </c>
      <c r="B16" s="8" t="s">
        <v>590</v>
      </c>
      <c r="C16" s="8">
        <v>1</v>
      </c>
      <c r="D16" s="8">
        <v>18</v>
      </c>
      <c r="E16" s="8">
        <v>3</v>
      </c>
      <c r="F16" s="9">
        <f t="shared" si="3"/>
        <v>4318.67</v>
      </c>
      <c r="G16" s="52">
        <v>51824.04</v>
      </c>
      <c r="H16" s="24">
        <f t="shared" si="0"/>
        <v>27466.7412</v>
      </c>
      <c r="I16" s="24">
        <f t="shared" si="1"/>
        <v>79290.781199999998</v>
      </c>
      <c r="J16" s="38"/>
      <c r="K16" s="38"/>
    </row>
    <row r="17" spans="1:11" ht="15.75" x14ac:dyDescent="0.25">
      <c r="A17" s="8">
        <v>15</v>
      </c>
      <c r="B17" s="8" t="s">
        <v>228</v>
      </c>
      <c r="C17" s="8">
        <v>4</v>
      </c>
      <c r="D17" s="8">
        <v>16</v>
      </c>
      <c r="E17" s="8">
        <v>6</v>
      </c>
      <c r="F17" s="9">
        <f t="shared" si="3"/>
        <v>15158.410000000002</v>
      </c>
      <c r="G17" s="24">
        <v>181900.92</v>
      </c>
      <c r="H17" s="24">
        <f t="shared" si="0"/>
        <v>96407.487600000008</v>
      </c>
      <c r="I17" s="24">
        <f t="shared" si="1"/>
        <v>278308.40760000004</v>
      </c>
      <c r="J17" s="38"/>
      <c r="K17" s="38"/>
    </row>
    <row r="18" spans="1:11" ht="15.75" x14ac:dyDescent="0.25">
      <c r="A18" s="8">
        <v>15</v>
      </c>
      <c r="B18" s="8" t="s">
        <v>460</v>
      </c>
      <c r="C18" s="8">
        <v>3</v>
      </c>
      <c r="D18" s="8">
        <v>15</v>
      </c>
      <c r="E18" s="8">
        <v>2</v>
      </c>
      <c r="F18" s="9">
        <f t="shared" si="3"/>
        <v>9463.09</v>
      </c>
      <c r="G18" s="24">
        <v>113557.08</v>
      </c>
      <c r="H18" s="24">
        <f t="shared" si="0"/>
        <v>60185.252400000005</v>
      </c>
      <c r="I18" s="24">
        <f t="shared" si="1"/>
        <v>173742.33240000001</v>
      </c>
      <c r="J18" s="38"/>
      <c r="K18" s="38"/>
    </row>
    <row r="19" spans="1:11" ht="15.75" x14ac:dyDescent="0.25">
      <c r="A19" s="8">
        <v>16</v>
      </c>
      <c r="B19" s="8" t="s">
        <v>461</v>
      </c>
      <c r="C19" s="8">
        <v>1</v>
      </c>
      <c r="D19" s="8">
        <v>23</v>
      </c>
      <c r="E19" s="8">
        <v>4</v>
      </c>
      <c r="F19" s="9">
        <f t="shared" si="3"/>
        <v>8766.58</v>
      </c>
      <c r="G19" s="24">
        <v>105198.96</v>
      </c>
      <c r="H19" s="24">
        <f t="shared" si="0"/>
        <v>55755.448800000006</v>
      </c>
      <c r="I19" s="24">
        <f t="shared" si="1"/>
        <v>160954.4088</v>
      </c>
      <c r="J19" s="38"/>
      <c r="K19" s="38"/>
    </row>
    <row r="20" spans="1:11" ht="15.75" x14ac:dyDescent="0.25">
      <c r="A20" s="8">
        <v>17</v>
      </c>
      <c r="B20" s="8" t="s">
        <v>598</v>
      </c>
      <c r="C20" s="8">
        <v>3</v>
      </c>
      <c r="D20" s="8">
        <v>18</v>
      </c>
      <c r="E20" s="8">
        <v>3</v>
      </c>
      <c r="F20" s="9">
        <f t="shared" si="3"/>
        <v>8638.58</v>
      </c>
      <c r="G20" s="24">
        <v>103662.96</v>
      </c>
      <c r="H20" s="24">
        <f t="shared" si="0"/>
        <v>54941.368800000004</v>
      </c>
      <c r="I20" s="24">
        <f t="shared" si="1"/>
        <v>158604.32880000002</v>
      </c>
      <c r="J20" s="38"/>
      <c r="K20" s="38"/>
    </row>
    <row r="21" spans="1:11" ht="15.75" x14ac:dyDescent="0.25">
      <c r="A21" s="8">
        <v>18</v>
      </c>
      <c r="B21" s="8" t="s">
        <v>356</v>
      </c>
      <c r="C21" s="8">
        <v>3</v>
      </c>
      <c r="D21" s="8">
        <v>16</v>
      </c>
      <c r="E21" s="8">
        <v>3</v>
      </c>
      <c r="F21" s="9">
        <f t="shared" si="3"/>
        <v>11422</v>
      </c>
      <c r="G21" s="24">
        <v>137064</v>
      </c>
      <c r="H21" s="24">
        <f t="shared" si="0"/>
        <v>72643.92</v>
      </c>
      <c r="I21" s="24">
        <f t="shared" si="1"/>
        <v>209707.91999999998</v>
      </c>
      <c r="J21" s="38"/>
      <c r="K21" s="38"/>
    </row>
    <row r="22" spans="1:11" ht="15.75" x14ac:dyDescent="0.25">
      <c r="A22" s="8">
        <v>19</v>
      </c>
      <c r="B22" s="8" t="s">
        <v>462</v>
      </c>
      <c r="C22" s="8">
        <v>2</v>
      </c>
      <c r="D22" s="8">
        <v>15</v>
      </c>
      <c r="E22" s="8">
        <v>1</v>
      </c>
      <c r="F22" s="9">
        <f t="shared" si="3"/>
        <v>4914.84</v>
      </c>
      <c r="G22" s="24">
        <v>58978.080000000002</v>
      </c>
      <c r="H22" s="24">
        <f t="shared" si="0"/>
        <v>31258.382400000002</v>
      </c>
      <c r="I22" s="24">
        <f t="shared" si="1"/>
        <v>90236.462400000004</v>
      </c>
      <c r="J22" s="38"/>
      <c r="K22" s="38"/>
    </row>
    <row r="23" spans="1:11" ht="15.75" x14ac:dyDescent="0.25">
      <c r="A23" s="8">
        <v>20</v>
      </c>
      <c r="B23" s="8" t="s">
        <v>463</v>
      </c>
      <c r="C23" s="8">
        <v>2</v>
      </c>
      <c r="D23" s="8">
        <v>15</v>
      </c>
      <c r="E23" s="8">
        <v>6</v>
      </c>
      <c r="F23" s="9">
        <f t="shared" si="3"/>
        <v>6837.1699999999992</v>
      </c>
      <c r="G23" s="24">
        <v>82046.039999999994</v>
      </c>
      <c r="H23" s="24">
        <f t="shared" si="0"/>
        <v>43484.4012</v>
      </c>
      <c r="I23" s="24">
        <f t="shared" si="1"/>
        <v>125530.4412</v>
      </c>
      <c r="J23" s="38"/>
      <c r="K23" s="38"/>
    </row>
    <row r="24" spans="1:11" ht="15.75" x14ac:dyDescent="0.25">
      <c r="A24" s="8">
        <v>21</v>
      </c>
      <c r="B24" s="8" t="s">
        <v>601</v>
      </c>
      <c r="C24" s="8">
        <v>2</v>
      </c>
      <c r="D24" s="8"/>
      <c r="E24" s="8"/>
      <c r="F24" s="9">
        <f t="shared" si="3"/>
        <v>7425.75</v>
      </c>
      <c r="G24" s="24">
        <v>89109</v>
      </c>
      <c r="H24" s="24">
        <f t="shared" si="0"/>
        <v>47227.770000000004</v>
      </c>
      <c r="I24" s="24">
        <f t="shared" si="1"/>
        <v>136336.77000000002</v>
      </c>
      <c r="J24" s="38"/>
      <c r="K24" s="38"/>
    </row>
    <row r="25" spans="1:11" ht="15.75" x14ac:dyDescent="0.25">
      <c r="A25" s="8">
        <v>22</v>
      </c>
      <c r="B25" s="8" t="s">
        <v>464</v>
      </c>
      <c r="C25" s="8">
        <v>1</v>
      </c>
      <c r="D25" s="8">
        <v>11</v>
      </c>
      <c r="E25" s="8">
        <v>1</v>
      </c>
      <c r="F25" s="9">
        <f t="shared" si="3"/>
        <v>1922.83</v>
      </c>
      <c r="G25" s="9">
        <v>23073.96</v>
      </c>
      <c r="H25" s="24">
        <f t="shared" si="0"/>
        <v>12229.1988</v>
      </c>
      <c r="I25" s="24">
        <f>G25+H25</f>
        <v>35303.158799999997</v>
      </c>
      <c r="J25" s="38"/>
      <c r="K25" s="38"/>
    </row>
    <row r="26" spans="1:11" ht="15.75" x14ac:dyDescent="0.25">
      <c r="A26" s="8">
        <v>23</v>
      </c>
      <c r="B26" s="49" t="s">
        <v>365</v>
      </c>
      <c r="C26" s="8">
        <v>2</v>
      </c>
      <c r="D26" s="8">
        <v>19</v>
      </c>
      <c r="E26" s="8">
        <v>3</v>
      </c>
      <c r="F26" s="9">
        <f t="shared" si="3"/>
        <v>9897</v>
      </c>
      <c r="G26" s="24">
        <v>118764</v>
      </c>
      <c r="H26" s="24">
        <f t="shared" si="0"/>
        <v>62944.920000000006</v>
      </c>
      <c r="I26" s="24">
        <f t="shared" si="1"/>
        <v>181708.92</v>
      </c>
      <c r="J26" s="38"/>
      <c r="K26" s="38"/>
    </row>
    <row r="27" spans="1:11" ht="15.75" x14ac:dyDescent="0.25">
      <c r="A27" s="8">
        <v>24</v>
      </c>
      <c r="B27" s="8" t="s">
        <v>367</v>
      </c>
      <c r="C27" s="8">
        <v>1</v>
      </c>
      <c r="D27" s="8">
        <v>18</v>
      </c>
      <c r="E27" s="8">
        <v>2</v>
      </c>
      <c r="F27" s="9">
        <f t="shared" si="3"/>
        <v>4542.67</v>
      </c>
      <c r="G27" s="24">
        <v>54512.04</v>
      </c>
      <c r="H27" s="24">
        <f t="shared" si="0"/>
        <v>28891.381200000003</v>
      </c>
      <c r="I27" s="24">
        <f t="shared" si="1"/>
        <v>83403.421200000012</v>
      </c>
      <c r="J27" s="38"/>
      <c r="K27" s="38"/>
    </row>
    <row r="28" spans="1:11" ht="15.75" x14ac:dyDescent="0.25">
      <c r="A28" s="8">
        <v>25</v>
      </c>
      <c r="B28" s="8" t="s">
        <v>668</v>
      </c>
      <c r="C28" s="8">
        <v>1</v>
      </c>
      <c r="D28" s="8"/>
      <c r="E28" s="8"/>
      <c r="F28" s="9">
        <f t="shared" si="3"/>
        <v>3773.8799999999997</v>
      </c>
      <c r="G28" s="24">
        <v>45286.559999999998</v>
      </c>
      <c r="H28" s="24">
        <f t="shared" si="0"/>
        <v>24001.876799999998</v>
      </c>
      <c r="I28" s="24">
        <f t="shared" si="1"/>
        <v>69288.436799999996</v>
      </c>
      <c r="J28" s="38"/>
      <c r="K28" s="38"/>
    </row>
    <row r="29" spans="1:11" ht="15.75" x14ac:dyDescent="0.25">
      <c r="A29" s="8">
        <v>26</v>
      </c>
      <c r="B29" s="8" t="s">
        <v>370</v>
      </c>
      <c r="C29" s="8">
        <v>3</v>
      </c>
      <c r="D29" s="8">
        <v>15</v>
      </c>
      <c r="E29" s="8">
        <v>2</v>
      </c>
      <c r="F29" s="9">
        <f t="shared" si="3"/>
        <v>9571.58</v>
      </c>
      <c r="G29" s="24">
        <v>114858.96</v>
      </c>
      <c r="H29" s="24">
        <f t="shared" si="0"/>
        <v>60875.248800000008</v>
      </c>
      <c r="I29" s="24">
        <f t="shared" si="1"/>
        <v>175734.20880000002</v>
      </c>
      <c r="J29" s="38"/>
      <c r="K29" s="38"/>
    </row>
    <row r="30" spans="1:11" ht="15.75" x14ac:dyDescent="0.25">
      <c r="A30" s="8">
        <v>27</v>
      </c>
      <c r="B30" s="8" t="s">
        <v>602</v>
      </c>
      <c r="C30" s="8">
        <v>1</v>
      </c>
      <c r="D30" s="8">
        <v>10</v>
      </c>
      <c r="E30" s="8">
        <v>3</v>
      </c>
      <c r="F30" s="9">
        <f t="shared" si="3"/>
        <v>2739.58</v>
      </c>
      <c r="G30" s="24">
        <v>32874.959999999999</v>
      </c>
      <c r="H30" s="24">
        <f t="shared" si="0"/>
        <v>17423.728800000001</v>
      </c>
      <c r="I30" s="24">
        <f t="shared" si="1"/>
        <v>50298.688800000004</v>
      </c>
      <c r="J30" s="38"/>
      <c r="K30" s="38"/>
    </row>
    <row r="31" spans="1:11" ht="15.75" x14ac:dyDescent="0.25">
      <c r="A31" s="8">
        <v>28</v>
      </c>
      <c r="B31" s="8" t="s">
        <v>373</v>
      </c>
      <c r="C31" s="8">
        <v>1</v>
      </c>
      <c r="D31" s="8">
        <v>9</v>
      </c>
      <c r="E31" s="8">
        <v>2</v>
      </c>
      <c r="F31" s="9">
        <f t="shared" si="3"/>
        <v>1544.42</v>
      </c>
      <c r="G31" s="24">
        <v>18533.04</v>
      </c>
      <c r="H31" s="24">
        <f t="shared" si="0"/>
        <v>9822.5112000000008</v>
      </c>
      <c r="I31" s="24">
        <f t="shared" si="1"/>
        <v>28355.551200000002</v>
      </c>
      <c r="J31" s="38"/>
      <c r="K31" s="38"/>
    </row>
    <row r="32" spans="1:11" ht="15.75" x14ac:dyDescent="0.25">
      <c r="A32" s="8">
        <v>29</v>
      </c>
      <c r="B32" s="8" t="s">
        <v>380</v>
      </c>
      <c r="C32" s="8">
        <v>4</v>
      </c>
      <c r="D32" s="8">
        <v>8</v>
      </c>
      <c r="E32" s="8">
        <v>2</v>
      </c>
      <c r="F32" s="9">
        <f t="shared" si="3"/>
        <v>5397.74</v>
      </c>
      <c r="G32" s="24">
        <v>64772.88</v>
      </c>
      <c r="H32" s="24">
        <f t="shared" si="0"/>
        <v>34329.626400000001</v>
      </c>
      <c r="I32" s="24">
        <f t="shared" si="1"/>
        <v>99102.506399999998</v>
      </c>
      <c r="J32" s="38"/>
      <c r="K32" s="38"/>
    </row>
    <row r="33" spans="1:11" ht="15.75" x14ac:dyDescent="0.25">
      <c r="A33" s="8">
        <v>30</v>
      </c>
      <c r="B33" s="8" t="s">
        <v>375</v>
      </c>
      <c r="C33" s="8">
        <v>1</v>
      </c>
      <c r="D33" s="8">
        <v>12</v>
      </c>
      <c r="E33" s="8">
        <v>3</v>
      </c>
      <c r="F33" s="9">
        <f t="shared" si="3"/>
        <v>2237.83</v>
      </c>
      <c r="G33" s="24">
        <v>26853.96</v>
      </c>
      <c r="H33" s="24">
        <f t="shared" si="0"/>
        <v>14232.5988</v>
      </c>
      <c r="I33" s="24">
        <f t="shared" si="1"/>
        <v>41086.558799999999</v>
      </c>
      <c r="J33" s="38"/>
      <c r="K33" s="38"/>
    </row>
    <row r="34" spans="1:11" ht="15.75" x14ac:dyDescent="0.25">
      <c r="A34" s="8">
        <v>31</v>
      </c>
      <c r="B34" s="8" t="s">
        <v>635</v>
      </c>
      <c r="C34" s="8">
        <v>1</v>
      </c>
      <c r="D34" s="8">
        <v>18</v>
      </c>
      <c r="E34" s="8">
        <v>1</v>
      </c>
      <c r="F34" s="9">
        <f t="shared" si="3"/>
        <v>4246.5</v>
      </c>
      <c r="G34" s="9">
        <v>50958</v>
      </c>
      <c r="H34" s="24">
        <f t="shared" si="0"/>
        <v>27007.74</v>
      </c>
      <c r="I34" s="24">
        <f t="shared" si="1"/>
        <v>77965.740000000005</v>
      </c>
      <c r="J34" s="38"/>
      <c r="K34" s="38"/>
    </row>
    <row r="35" spans="1:11" ht="15.75" x14ac:dyDescent="0.25">
      <c r="A35" s="8">
        <v>32</v>
      </c>
      <c r="B35" s="8" t="s">
        <v>383</v>
      </c>
      <c r="C35" s="8">
        <v>1</v>
      </c>
      <c r="D35" s="8">
        <v>18</v>
      </c>
      <c r="E35" s="8">
        <v>3</v>
      </c>
      <c r="F35" s="9">
        <f t="shared" si="3"/>
        <v>4392.08</v>
      </c>
      <c r="G35" s="9">
        <v>52704.959999999999</v>
      </c>
      <c r="H35" s="24">
        <f t="shared" si="0"/>
        <v>27933.628800000002</v>
      </c>
      <c r="I35" s="24">
        <f t="shared" si="1"/>
        <v>80638.588799999998</v>
      </c>
      <c r="J35" s="38"/>
      <c r="K35" s="38"/>
    </row>
    <row r="36" spans="1:11" ht="15.75" x14ac:dyDescent="0.25">
      <c r="A36" s="8">
        <v>33</v>
      </c>
      <c r="B36" s="8" t="s">
        <v>386</v>
      </c>
      <c r="C36" s="8">
        <v>3</v>
      </c>
      <c r="D36" s="8">
        <v>15</v>
      </c>
      <c r="E36" s="8">
        <v>1</v>
      </c>
      <c r="F36" s="9">
        <f t="shared" si="3"/>
        <v>9353.76</v>
      </c>
      <c r="G36" s="24">
        <v>112245.12</v>
      </c>
      <c r="H36" s="24">
        <f t="shared" si="0"/>
        <v>59489.9136</v>
      </c>
      <c r="I36" s="24">
        <f t="shared" si="1"/>
        <v>171735.0336</v>
      </c>
      <c r="J36" s="38"/>
      <c r="K36" s="38"/>
    </row>
    <row r="37" spans="1:11" ht="15.75" x14ac:dyDescent="0.25">
      <c r="A37" s="8">
        <v>34</v>
      </c>
      <c r="B37" s="8" t="s">
        <v>237</v>
      </c>
      <c r="C37" s="8">
        <v>3</v>
      </c>
      <c r="D37" s="8">
        <v>12</v>
      </c>
      <c r="E37" s="8">
        <v>6</v>
      </c>
      <c r="F37" s="9">
        <f t="shared" si="3"/>
        <v>6944.4199999999992</v>
      </c>
      <c r="G37" s="24">
        <v>83333.039999999994</v>
      </c>
      <c r="H37" s="24">
        <f t="shared" si="0"/>
        <v>44166.511200000001</v>
      </c>
      <c r="I37" s="24">
        <f t="shared" si="1"/>
        <v>127499.55119999999</v>
      </c>
      <c r="J37" s="38"/>
      <c r="K37" s="38"/>
    </row>
    <row r="38" spans="1:11" ht="15.75" x14ac:dyDescent="0.25">
      <c r="A38" s="8">
        <v>35</v>
      </c>
      <c r="B38" s="31" t="s">
        <v>299</v>
      </c>
      <c r="C38" s="8">
        <v>1</v>
      </c>
      <c r="D38" s="8">
        <v>9</v>
      </c>
      <c r="E38" s="8">
        <v>11</v>
      </c>
      <c r="F38" s="9">
        <f t="shared" si="3"/>
        <v>2314.58</v>
      </c>
      <c r="G38" s="24">
        <v>27774.959999999999</v>
      </c>
      <c r="H38" s="24">
        <f t="shared" si="0"/>
        <v>14720.728800000001</v>
      </c>
      <c r="I38" s="24">
        <f t="shared" si="1"/>
        <v>42495.688800000004</v>
      </c>
      <c r="J38" s="38"/>
      <c r="K38" s="38"/>
    </row>
    <row r="39" spans="1:11" ht="15.75" x14ac:dyDescent="0.25">
      <c r="A39" s="8">
        <v>36</v>
      </c>
      <c r="B39" s="31" t="s">
        <v>235</v>
      </c>
      <c r="C39" s="8">
        <v>2</v>
      </c>
      <c r="D39" s="8">
        <v>11</v>
      </c>
      <c r="E39" s="8">
        <v>3</v>
      </c>
      <c r="F39" s="9">
        <f t="shared" si="3"/>
        <v>4189.17</v>
      </c>
      <c r="G39" s="24">
        <v>50270.04</v>
      </c>
      <c r="H39" s="24">
        <f t="shared" si="0"/>
        <v>26643.121200000001</v>
      </c>
      <c r="I39" s="24">
        <f t="shared" si="1"/>
        <v>76913.161200000002</v>
      </c>
      <c r="J39" s="38"/>
      <c r="K39" s="38"/>
    </row>
    <row r="40" spans="1:11" ht="15.75" x14ac:dyDescent="0.25">
      <c r="A40" s="8"/>
      <c r="B40" s="10" t="s">
        <v>92</v>
      </c>
      <c r="C40" s="10">
        <f>SUM(C3:C39)</f>
        <v>71</v>
      </c>
      <c r="D40" s="10"/>
      <c r="E40" s="10"/>
      <c r="F40" s="6">
        <f>SUM(F3:F39)</f>
        <v>249409.62999999998</v>
      </c>
      <c r="G40" s="6">
        <f>SUM(G3:G39)</f>
        <v>2992915.56</v>
      </c>
      <c r="H40" s="341">
        <f t="shared" si="0"/>
        <v>1586245.2468000001</v>
      </c>
      <c r="I40" s="6">
        <f>SUM(I3:I39)</f>
        <v>4579160.8067999994</v>
      </c>
      <c r="J40" s="76"/>
      <c r="K40" s="76"/>
    </row>
    <row r="41" spans="1:11" ht="15.75" x14ac:dyDescent="0.25">
      <c r="A41" s="381"/>
      <c r="B41" s="42"/>
      <c r="C41" s="42"/>
      <c r="D41" s="382"/>
      <c r="E41" s="382"/>
      <c r="F41" s="383"/>
      <c r="G41" s="384"/>
      <c r="H41" s="385"/>
      <c r="I41" s="385"/>
      <c r="J41" s="76"/>
      <c r="K41" s="76"/>
    </row>
    <row r="42" spans="1:11" ht="15.75" x14ac:dyDescent="0.25">
      <c r="A42" s="41" t="s">
        <v>317</v>
      </c>
      <c r="B42" s="42"/>
      <c r="C42" s="42"/>
      <c r="D42" s="458"/>
      <c r="E42" s="458"/>
      <c r="F42" s="458"/>
      <c r="G42" s="459"/>
      <c r="H42" s="2"/>
      <c r="I42" s="2"/>
      <c r="J42" s="1"/>
      <c r="K42" s="1"/>
    </row>
    <row r="43" spans="1:11" ht="30" customHeight="1" x14ac:dyDescent="0.25">
      <c r="A43" s="29" t="s">
        <v>0</v>
      </c>
      <c r="B43" s="29" t="s">
        <v>312</v>
      </c>
      <c r="C43" s="43" t="s">
        <v>318</v>
      </c>
      <c r="D43" s="7" t="s">
        <v>314</v>
      </c>
      <c r="E43" s="37" t="s">
        <v>315</v>
      </c>
      <c r="F43" s="44" t="s">
        <v>316</v>
      </c>
      <c r="G43" s="37" t="s">
        <v>218</v>
      </c>
      <c r="H43" s="4" t="s">
        <v>631</v>
      </c>
      <c r="I43" s="4" t="s">
        <v>92</v>
      </c>
      <c r="J43" s="45"/>
      <c r="K43" s="45"/>
    </row>
    <row r="44" spans="1:11" ht="15.75" x14ac:dyDescent="0.25">
      <c r="A44" s="67">
        <v>1</v>
      </c>
      <c r="B44" s="8" t="s">
        <v>526</v>
      </c>
      <c r="C44" s="68">
        <v>1</v>
      </c>
      <c r="D44" s="30">
        <v>18</v>
      </c>
      <c r="E44" s="66">
        <v>3</v>
      </c>
      <c r="F44" s="65">
        <f>G44/12</f>
        <v>4392.08</v>
      </c>
      <c r="G44" s="9">
        <v>52704.959999999999</v>
      </c>
      <c r="H44" s="9">
        <f>G44*0.53</f>
        <v>27933.628800000002</v>
      </c>
      <c r="I44" s="9">
        <f>G44+H44</f>
        <v>80638.588799999998</v>
      </c>
      <c r="J44" s="45"/>
      <c r="K44" s="45"/>
    </row>
    <row r="45" spans="1:11" ht="15.75" x14ac:dyDescent="0.25">
      <c r="A45" s="8">
        <v>2</v>
      </c>
      <c r="B45" s="8" t="s">
        <v>662</v>
      </c>
      <c r="C45" s="8">
        <v>1</v>
      </c>
      <c r="D45" s="8">
        <v>16</v>
      </c>
      <c r="E45" s="8">
        <v>2</v>
      </c>
      <c r="F45" s="65">
        <f>G45/12</f>
        <v>3468.83</v>
      </c>
      <c r="G45" s="39">
        <v>41625.96</v>
      </c>
      <c r="H45" s="9">
        <f t="shared" ref="H45:H55" si="4">G45*0.53</f>
        <v>22061.7588</v>
      </c>
      <c r="I45" s="9">
        <f t="shared" ref="I45:I55" si="5">G45+H45</f>
        <v>63687.718800000002</v>
      </c>
      <c r="J45" s="32"/>
      <c r="K45" s="32"/>
    </row>
    <row r="46" spans="1:11" ht="15.75" x14ac:dyDescent="0.25">
      <c r="A46" s="8">
        <v>3</v>
      </c>
      <c r="B46" s="8" t="s">
        <v>421</v>
      </c>
      <c r="C46" s="8">
        <v>1</v>
      </c>
      <c r="D46" s="8">
        <v>16</v>
      </c>
      <c r="E46" s="8">
        <v>2</v>
      </c>
      <c r="F46" s="9">
        <f>G46/12</f>
        <v>3527.75</v>
      </c>
      <c r="G46" s="9">
        <v>42333</v>
      </c>
      <c r="H46" s="9">
        <f t="shared" si="4"/>
        <v>22436.49</v>
      </c>
      <c r="I46" s="9">
        <f t="shared" si="5"/>
        <v>64769.490000000005</v>
      </c>
      <c r="J46" s="32"/>
      <c r="K46" s="32"/>
    </row>
    <row r="47" spans="1:11" ht="15.75" x14ac:dyDescent="0.25">
      <c r="A47" s="8">
        <v>4</v>
      </c>
      <c r="B47" s="8" t="s">
        <v>407</v>
      </c>
      <c r="C47" s="8">
        <v>2</v>
      </c>
      <c r="D47" s="8">
        <v>15</v>
      </c>
      <c r="E47" s="8">
        <v>2</v>
      </c>
      <c r="F47" s="9">
        <f t="shared" ref="F47:F55" si="6">G47/12</f>
        <v>6540.3300000000008</v>
      </c>
      <c r="G47" s="9">
        <v>78483.960000000006</v>
      </c>
      <c r="H47" s="9">
        <f t="shared" si="4"/>
        <v>41596.498800000008</v>
      </c>
      <c r="I47" s="9">
        <f t="shared" si="5"/>
        <v>120080.45880000002</v>
      </c>
      <c r="J47" s="32"/>
      <c r="K47" s="32"/>
    </row>
    <row r="48" spans="1:11" ht="15.75" x14ac:dyDescent="0.25">
      <c r="A48" s="8">
        <v>5</v>
      </c>
      <c r="B48" s="8" t="s">
        <v>410</v>
      </c>
      <c r="C48" s="8">
        <v>5</v>
      </c>
      <c r="D48" s="8">
        <v>12</v>
      </c>
      <c r="E48" s="8">
        <v>6</v>
      </c>
      <c r="F48" s="9">
        <f t="shared" si="6"/>
        <v>12852</v>
      </c>
      <c r="G48" s="9">
        <v>154224</v>
      </c>
      <c r="H48" s="9">
        <f t="shared" si="4"/>
        <v>81738.720000000001</v>
      </c>
      <c r="I48" s="9">
        <f t="shared" si="5"/>
        <v>235962.72</v>
      </c>
      <c r="J48" s="32"/>
      <c r="K48" s="32"/>
    </row>
    <row r="49" spans="1:11" ht="15.75" x14ac:dyDescent="0.25">
      <c r="A49" s="8">
        <v>6</v>
      </c>
      <c r="B49" s="25" t="s">
        <v>414</v>
      </c>
      <c r="C49" s="8">
        <v>5</v>
      </c>
      <c r="D49" s="8">
        <v>13</v>
      </c>
      <c r="E49" s="8">
        <v>3</v>
      </c>
      <c r="F49" s="9">
        <f t="shared" si="6"/>
        <v>11229.26</v>
      </c>
      <c r="G49" s="9">
        <v>134751.12</v>
      </c>
      <c r="H49" s="9">
        <f t="shared" si="4"/>
        <v>71418.093600000007</v>
      </c>
      <c r="I49" s="9">
        <f t="shared" si="5"/>
        <v>206169.21360000002</v>
      </c>
      <c r="J49" s="32"/>
      <c r="K49" s="32"/>
    </row>
    <row r="50" spans="1:11" ht="15.75" x14ac:dyDescent="0.25">
      <c r="A50" s="8">
        <v>7</v>
      </c>
      <c r="B50" s="25" t="s">
        <v>417</v>
      </c>
      <c r="C50" s="8">
        <v>1</v>
      </c>
      <c r="D50" s="8">
        <v>14</v>
      </c>
      <c r="E50" s="8">
        <v>1</v>
      </c>
      <c r="F50" s="9">
        <f t="shared" si="6"/>
        <v>2833.5</v>
      </c>
      <c r="G50" s="9">
        <v>34002</v>
      </c>
      <c r="H50" s="9">
        <f t="shared" si="4"/>
        <v>18021.060000000001</v>
      </c>
      <c r="I50" s="9">
        <f t="shared" si="5"/>
        <v>52023.06</v>
      </c>
      <c r="J50" s="32"/>
      <c r="K50" s="32"/>
    </row>
    <row r="51" spans="1:11" ht="15.75" x14ac:dyDescent="0.25">
      <c r="A51" s="8"/>
      <c r="B51" s="25" t="s">
        <v>663</v>
      </c>
      <c r="C51" s="8">
        <v>2</v>
      </c>
      <c r="D51" s="8"/>
      <c r="E51" s="8"/>
      <c r="F51" s="9">
        <f t="shared" si="6"/>
        <v>7056.5800000000008</v>
      </c>
      <c r="G51" s="9">
        <v>84678.96</v>
      </c>
      <c r="H51" s="9">
        <f t="shared" si="4"/>
        <v>44879.848800000007</v>
      </c>
      <c r="I51" s="9">
        <f t="shared" si="5"/>
        <v>129558.80880000001</v>
      </c>
      <c r="J51" s="32"/>
      <c r="K51" s="32"/>
    </row>
    <row r="52" spans="1:11" ht="15.75" x14ac:dyDescent="0.25">
      <c r="A52" s="8"/>
      <c r="B52" s="25" t="s">
        <v>607</v>
      </c>
      <c r="C52" s="8">
        <v>1</v>
      </c>
      <c r="D52" s="8"/>
      <c r="E52" s="8"/>
      <c r="F52" s="9">
        <f t="shared" si="6"/>
        <v>3135.08</v>
      </c>
      <c r="G52" s="9">
        <v>37620.959999999999</v>
      </c>
      <c r="H52" s="9">
        <f t="shared" si="4"/>
        <v>19939.108800000002</v>
      </c>
      <c r="I52" s="9">
        <f t="shared" si="5"/>
        <v>57560.068800000001</v>
      </c>
      <c r="J52" s="32"/>
      <c r="K52" s="32"/>
    </row>
    <row r="53" spans="1:11" ht="15.75" x14ac:dyDescent="0.25">
      <c r="A53" s="8">
        <v>9</v>
      </c>
      <c r="B53" s="8" t="s">
        <v>656</v>
      </c>
      <c r="C53" s="8">
        <v>1</v>
      </c>
      <c r="D53" s="8">
        <v>8</v>
      </c>
      <c r="E53" s="8">
        <v>7</v>
      </c>
      <c r="F53" s="9">
        <f t="shared" si="6"/>
        <v>1544.42</v>
      </c>
      <c r="G53" s="9">
        <v>18533.04</v>
      </c>
      <c r="H53" s="9">
        <f t="shared" si="4"/>
        <v>9822.5112000000008</v>
      </c>
      <c r="I53" s="9">
        <f t="shared" si="5"/>
        <v>28355.551200000002</v>
      </c>
      <c r="J53" s="32"/>
      <c r="K53" s="32"/>
    </row>
    <row r="54" spans="1:11" ht="15.75" x14ac:dyDescent="0.25">
      <c r="A54" s="8">
        <v>10</v>
      </c>
      <c r="B54" s="27" t="s">
        <v>295</v>
      </c>
      <c r="C54" s="8">
        <v>1</v>
      </c>
      <c r="D54" s="8">
        <v>7</v>
      </c>
      <c r="E54" s="8">
        <v>1</v>
      </c>
      <c r="F54" s="9">
        <f t="shared" si="6"/>
        <v>1199.42</v>
      </c>
      <c r="G54" s="9">
        <v>14393.04</v>
      </c>
      <c r="H54" s="9">
        <f t="shared" si="4"/>
        <v>7628.311200000001</v>
      </c>
      <c r="I54" s="9">
        <f t="shared" si="5"/>
        <v>22021.351200000001</v>
      </c>
      <c r="J54" s="32"/>
      <c r="K54" s="32"/>
    </row>
    <row r="55" spans="1:11" ht="15.75" x14ac:dyDescent="0.25">
      <c r="A55" s="8"/>
      <c r="B55" s="50" t="s">
        <v>92</v>
      </c>
      <c r="C55" s="10">
        <f>SUM(C44:C54)</f>
        <v>21</v>
      </c>
      <c r="D55" s="10"/>
      <c r="E55" s="10"/>
      <c r="F55" s="6">
        <f t="shared" si="6"/>
        <v>57779.25</v>
      </c>
      <c r="G55" s="6">
        <f>SUM(G44:G54)</f>
        <v>693351</v>
      </c>
      <c r="H55" s="6">
        <f t="shared" si="4"/>
        <v>367476.03</v>
      </c>
      <c r="I55" s="6">
        <f t="shared" si="5"/>
        <v>1060827.03</v>
      </c>
      <c r="J55" s="54"/>
      <c r="K55" s="54"/>
    </row>
    <row r="56" spans="1:11" ht="15.75" x14ac:dyDescent="0.25">
      <c r="A56" s="460" t="s">
        <v>319</v>
      </c>
      <c r="B56" s="454"/>
      <c r="C56" s="454"/>
      <c r="D56" s="454"/>
      <c r="E56" s="454"/>
      <c r="F56" s="454"/>
      <c r="G56" s="454"/>
      <c r="H56" s="454"/>
      <c r="I56" s="454"/>
      <c r="J56" s="454"/>
      <c r="K56" s="45"/>
    </row>
    <row r="57" spans="1:11" ht="31.5" customHeight="1" x14ac:dyDescent="0.25">
      <c r="A57" s="7" t="s">
        <v>0</v>
      </c>
      <c r="B57" s="7" t="s">
        <v>312</v>
      </c>
      <c r="C57" s="46" t="s">
        <v>318</v>
      </c>
      <c r="D57" s="7" t="s">
        <v>314</v>
      </c>
      <c r="E57" s="37" t="s">
        <v>315</v>
      </c>
      <c r="F57" s="46" t="s">
        <v>316</v>
      </c>
      <c r="G57" s="37" t="s">
        <v>218</v>
      </c>
      <c r="H57" s="4" t="s">
        <v>631</v>
      </c>
      <c r="I57" s="4" t="s">
        <v>92</v>
      </c>
      <c r="J57" s="45"/>
      <c r="K57" s="45"/>
    </row>
    <row r="58" spans="1:11" ht="15.75" x14ac:dyDescent="0.25">
      <c r="A58" s="8">
        <v>1</v>
      </c>
      <c r="B58" s="8" t="s">
        <v>423</v>
      </c>
      <c r="C58" s="47">
        <v>2</v>
      </c>
      <c r="D58" s="8">
        <v>19</v>
      </c>
      <c r="E58" s="8">
        <v>3</v>
      </c>
      <c r="F58" s="24"/>
      <c r="G58" s="9">
        <v>118612.08</v>
      </c>
      <c r="H58" s="9">
        <f>0.53*G58</f>
        <v>62864.402400000006</v>
      </c>
      <c r="I58" s="9">
        <f>G58+H58</f>
        <v>181476.48240000001</v>
      </c>
      <c r="J58" s="45"/>
      <c r="K58" s="45"/>
    </row>
    <row r="59" spans="1:11" ht="15.75" x14ac:dyDescent="0.25">
      <c r="A59" s="8">
        <v>3</v>
      </c>
      <c r="B59" s="8" t="s">
        <v>247</v>
      </c>
      <c r="C59" s="30">
        <v>7</v>
      </c>
      <c r="D59" s="30">
        <v>16</v>
      </c>
      <c r="E59" s="30">
        <v>3</v>
      </c>
      <c r="F59" s="24">
        <f t="shared" ref="F59:F61" si="7">G59/12</f>
        <v>24438.41</v>
      </c>
      <c r="G59" s="9">
        <v>293260.92</v>
      </c>
      <c r="H59" s="9">
        <f t="shared" ref="H59:H64" si="8">0.53*G59</f>
        <v>155428.28760000001</v>
      </c>
      <c r="I59" s="9">
        <f t="shared" ref="I59:I64" si="9">G59+H59</f>
        <v>448689.20759999997</v>
      </c>
      <c r="J59" s="32"/>
      <c r="K59" s="32"/>
    </row>
    <row r="60" spans="1:11" ht="15.75" x14ac:dyDescent="0.25">
      <c r="A60" s="8">
        <v>5</v>
      </c>
      <c r="B60" s="8" t="s">
        <v>427</v>
      </c>
      <c r="C60" s="8">
        <v>2</v>
      </c>
      <c r="D60" s="8">
        <v>18</v>
      </c>
      <c r="E60" s="8">
        <v>5</v>
      </c>
      <c r="F60" s="9">
        <f t="shared" si="7"/>
        <v>8861.34</v>
      </c>
      <c r="G60" s="9">
        <v>106336.08</v>
      </c>
      <c r="H60" s="9">
        <f t="shared" si="8"/>
        <v>56358.1224</v>
      </c>
      <c r="I60" s="9">
        <f t="shared" si="9"/>
        <v>162694.20240000001</v>
      </c>
      <c r="J60" s="32"/>
      <c r="K60" s="32"/>
    </row>
    <row r="61" spans="1:11" ht="15.75" x14ac:dyDescent="0.25">
      <c r="A61" s="8">
        <v>6</v>
      </c>
      <c r="B61" s="8" t="s">
        <v>429</v>
      </c>
      <c r="C61" s="8">
        <v>1</v>
      </c>
      <c r="D61" s="8">
        <v>18</v>
      </c>
      <c r="E61" s="8">
        <v>2</v>
      </c>
      <c r="F61" s="9">
        <f t="shared" si="7"/>
        <v>4318.67</v>
      </c>
      <c r="G61" s="9">
        <v>51824.04</v>
      </c>
      <c r="H61" s="9">
        <f t="shared" si="8"/>
        <v>27466.7412</v>
      </c>
      <c r="I61" s="9">
        <f t="shared" si="9"/>
        <v>79290.781199999998</v>
      </c>
      <c r="J61" s="32"/>
      <c r="K61" s="32"/>
    </row>
    <row r="62" spans="1:11" ht="15.75" x14ac:dyDescent="0.25">
      <c r="A62" s="8">
        <v>7</v>
      </c>
      <c r="B62" s="8" t="s">
        <v>494</v>
      </c>
      <c r="C62" s="8">
        <v>1</v>
      </c>
      <c r="D62" s="8">
        <v>16</v>
      </c>
      <c r="E62" s="8">
        <v>5</v>
      </c>
      <c r="F62" s="9">
        <f>G62/12</f>
        <v>3527.75</v>
      </c>
      <c r="G62" s="9">
        <v>42333</v>
      </c>
      <c r="H62" s="9">
        <f t="shared" si="8"/>
        <v>22436.49</v>
      </c>
      <c r="I62" s="9">
        <f t="shared" si="9"/>
        <v>64769.490000000005</v>
      </c>
      <c r="J62" s="32"/>
      <c r="K62" s="32"/>
    </row>
    <row r="63" spans="1:11" ht="15.75" x14ac:dyDescent="0.25">
      <c r="A63" s="8">
        <v>8</v>
      </c>
      <c r="B63" s="35" t="s">
        <v>250</v>
      </c>
      <c r="C63" s="8">
        <v>1</v>
      </c>
      <c r="D63" s="8">
        <v>15</v>
      </c>
      <c r="E63" s="8">
        <v>5</v>
      </c>
      <c r="F63" s="9">
        <f>G63/12</f>
        <v>3410.83</v>
      </c>
      <c r="G63" s="9">
        <v>40929.96</v>
      </c>
      <c r="H63" s="9">
        <f t="shared" si="8"/>
        <v>21692.878800000002</v>
      </c>
      <c r="I63" s="9">
        <f t="shared" si="9"/>
        <v>62622.838799999998</v>
      </c>
      <c r="J63" s="32"/>
      <c r="K63" s="32"/>
    </row>
    <row r="64" spans="1:11" ht="15.75" x14ac:dyDescent="0.25">
      <c r="A64" s="10"/>
      <c r="B64" s="10" t="s">
        <v>92</v>
      </c>
      <c r="C64" s="10">
        <f>SUM(C58:C63)</f>
        <v>14</v>
      </c>
      <c r="D64" s="10"/>
      <c r="E64" s="10"/>
      <c r="F64" s="6">
        <f>SUM(F58:F63)</f>
        <v>44557</v>
      </c>
      <c r="G64" s="6">
        <f>SUM(G58:G63)</f>
        <v>653296.07999999996</v>
      </c>
      <c r="H64" s="6">
        <f t="shared" si="8"/>
        <v>346246.92239999998</v>
      </c>
      <c r="I64" s="6">
        <f t="shared" si="9"/>
        <v>999543.00239999988</v>
      </c>
      <c r="J64" s="75"/>
      <c r="K64" s="75"/>
    </row>
    <row r="65" spans="1:11" ht="15.75" x14ac:dyDescent="0.25">
      <c r="A65" s="10"/>
      <c r="B65" s="10"/>
      <c r="C65" s="10"/>
      <c r="D65" s="10"/>
      <c r="E65" s="10"/>
      <c r="F65" s="6"/>
      <c r="G65" s="6"/>
      <c r="H65" s="6"/>
      <c r="I65" s="6"/>
      <c r="J65" s="1"/>
      <c r="K65" s="1"/>
    </row>
    <row r="66" spans="1:11" ht="15.75" x14ac:dyDescent="0.25">
      <c r="A66" s="460" t="s">
        <v>320</v>
      </c>
      <c r="B66" s="454"/>
      <c r="C66" s="454"/>
      <c r="D66" s="454"/>
      <c r="E66" s="454"/>
      <c r="F66" s="454"/>
      <c r="G66" s="454"/>
      <c r="H66" s="454"/>
      <c r="I66" s="454"/>
      <c r="J66" s="454"/>
      <c r="K66" s="45"/>
    </row>
    <row r="67" spans="1:11" ht="36" customHeight="1" x14ac:dyDescent="0.25">
      <c r="A67" s="7" t="s">
        <v>0</v>
      </c>
      <c r="B67" s="7" t="s">
        <v>312</v>
      </c>
      <c r="C67" s="46" t="s">
        <v>318</v>
      </c>
      <c r="D67" s="7" t="s">
        <v>314</v>
      </c>
      <c r="E67" s="37" t="s">
        <v>315</v>
      </c>
      <c r="F67" s="37" t="s">
        <v>316</v>
      </c>
      <c r="G67" s="37" t="s">
        <v>218</v>
      </c>
      <c r="H67" s="4" t="s">
        <v>631</v>
      </c>
      <c r="I67" s="4" t="s">
        <v>92</v>
      </c>
      <c r="J67" s="45"/>
      <c r="K67" s="45"/>
    </row>
    <row r="68" spans="1:11" ht="15.75" x14ac:dyDescent="0.25">
      <c r="A68" s="8">
        <v>1</v>
      </c>
      <c r="B68" s="8" t="s">
        <v>608</v>
      </c>
      <c r="C68" s="8">
        <v>1</v>
      </c>
      <c r="D68" s="8">
        <v>21</v>
      </c>
      <c r="E68" s="8">
        <v>4</v>
      </c>
      <c r="F68" s="9">
        <f>G68/12</f>
        <v>6931.333333333333</v>
      </c>
      <c r="G68" s="39">
        <v>83176</v>
      </c>
      <c r="H68" s="9">
        <f>0.53*G68</f>
        <v>44083.28</v>
      </c>
      <c r="I68" s="9">
        <f>G68+H68</f>
        <v>127259.28</v>
      </c>
    </row>
    <row r="69" spans="1:11" ht="15.75" x14ac:dyDescent="0.25">
      <c r="A69" s="8">
        <v>2</v>
      </c>
      <c r="B69" s="8" t="s">
        <v>402</v>
      </c>
      <c r="C69" s="8">
        <v>2</v>
      </c>
      <c r="D69" s="8">
        <v>18</v>
      </c>
      <c r="E69" s="8">
        <v>3</v>
      </c>
      <c r="F69" s="9">
        <f>G69/12</f>
        <v>10587.106666666667</v>
      </c>
      <c r="G69" s="380">
        <v>127045.28</v>
      </c>
      <c r="H69" s="9">
        <f t="shared" ref="H69:H72" si="10">0.53*G69</f>
        <v>67333.998399999997</v>
      </c>
      <c r="I69" s="9">
        <f t="shared" ref="I69:I72" si="11">G69+H69</f>
        <v>194379.27840000001</v>
      </c>
    </row>
    <row r="70" spans="1:11" ht="15.75" x14ac:dyDescent="0.25">
      <c r="A70" s="8">
        <v>3</v>
      </c>
      <c r="B70" s="8" t="s">
        <v>664</v>
      </c>
      <c r="C70" s="8">
        <v>1</v>
      </c>
      <c r="D70" s="8"/>
      <c r="E70" s="8"/>
      <c r="F70" s="9"/>
      <c r="G70" s="380">
        <v>70273.279999999999</v>
      </c>
      <c r="H70" s="9">
        <f t="shared" si="10"/>
        <v>37244.838400000001</v>
      </c>
      <c r="I70" s="9">
        <f t="shared" si="11"/>
        <v>107518.11840000001</v>
      </c>
    </row>
    <row r="71" spans="1:11" ht="15.75" x14ac:dyDescent="0.25">
      <c r="A71" s="8">
        <v>4</v>
      </c>
      <c r="B71" s="8" t="s">
        <v>405</v>
      </c>
      <c r="C71" s="8">
        <v>1</v>
      </c>
      <c r="D71" s="8">
        <v>16</v>
      </c>
      <c r="E71" s="8">
        <v>2</v>
      </c>
      <c r="F71" s="9">
        <f>G71/12</f>
        <v>4625.1066666666666</v>
      </c>
      <c r="G71" s="39">
        <v>55501.279999999999</v>
      </c>
      <c r="H71" s="9">
        <f t="shared" si="10"/>
        <v>29415.678400000001</v>
      </c>
      <c r="I71" s="9">
        <f t="shared" si="11"/>
        <v>84916.958400000003</v>
      </c>
      <c r="J71" s="32"/>
      <c r="K71" s="32"/>
    </row>
    <row r="72" spans="1:11" ht="15.75" x14ac:dyDescent="0.25">
      <c r="A72" s="8"/>
      <c r="B72" s="10" t="s">
        <v>92</v>
      </c>
      <c r="C72" s="10">
        <f>SUM(C68:C71)</f>
        <v>5</v>
      </c>
      <c r="D72" s="8"/>
      <c r="E72" s="8"/>
      <c r="F72" s="6">
        <f>G72/12</f>
        <v>27999.653333333332</v>
      </c>
      <c r="G72" s="40">
        <f>SUM(G68:G71)</f>
        <v>335995.83999999997</v>
      </c>
      <c r="H72" s="6">
        <f t="shared" si="10"/>
        <v>178077.79519999999</v>
      </c>
      <c r="I72" s="6">
        <f t="shared" si="11"/>
        <v>514073.63519999996</v>
      </c>
      <c r="J72" s="54"/>
      <c r="K72" s="54"/>
    </row>
    <row r="73" spans="1:11" ht="15.75" x14ac:dyDescent="0.25">
      <c r="A73" s="460" t="s">
        <v>279</v>
      </c>
      <c r="B73" s="454"/>
      <c r="C73" s="454"/>
      <c r="D73" s="454"/>
      <c r="E73" s="454"/>
      <c r="F73" s="454"/>
      <c r="G73" s="454"/>
      <c r="H73" s="454"/>
      <c r="I73" s="454"/>
      <c r="J73" s="454"/>
      <c r="K73" s="45"/>
    </row>
    <row r="74" spans="1:11" ht="35.25" customHeight="1" x14ac:dyDescent="0.25">
      <c r="A74" s="7" t="s">
        <v>0</v>
      </c>
      <c r="B74" s="7" t="s">
        <v>312</v>
      </c>
      <c r="C74" s="46" t="s">
        <v>318</v>
      </c>
      <c r="D74" s="7" t="s">
        <v>314</v>
      </c>
      <c r="E74" s="37" t="s">
        <v>315</v>
      </c>
      <c r="F74" s="37" t="s">
        <v>316</v>
      </c>
      <c r="G74" s="37" t="s">
        <v>218</v>
      </c>
      <c r="H74" s="4" t="s">
        <v>631</v>
      </c>
      <c r="I74" s="4" t="s">
        <v>92</v>
      </c>
      <c r="J74" s="45"/>
      <c r="K74" s="45"/>
    </row>
    <row r="75" spans="1:11" ht="15.75" x14ac:dyDescent="0.25">
      <c r="A75" s="8">
        <v>1</v>
      </c>
      <c r="B75" s="8" t="s">
        <v>665</v>
      </c>
      <c r="C75" s="8">
        <v>1</v>
      </c>
      <c r="D75" s="8">
        <v>19</v>
      </c>
      <c r="E75" s="8">
        <v>9</v>
      </c>
      <c r="F75" s="33">
        <f>G75/12</f>
        <v>4859.58</v>
      </c>
      <c r="G75" s="9">
        <v>58314.96</v>
      </c>
      <c r="H75" s="9">
        <f>0.53*G75</f>
        <v>30906.928800000002</v>
      </c>
      <c r="I75" s="9">
        <f>G75+H75</f>
        <v>89221.888800000001</v>
      </c>
      <c r="J75" s="32"/>
      <c r="K75" s="32"/>
    </row>
    <row r="76" spans="1:11" ht="15.75" x14ac:dyDescent="0.25">
      <c r="A76" s="8">
        <v>2</v>
      </c>
      <c r="B76" s="8" t="s">
        <v>286</v>
      </c>
      <c r="C76" s="8">
        <v>3</v>
      </c>
      <c r="D76" s="8">
        <v>16</v>
      </c>
      <c r="E76" s="8">
        <v>2</v>
      </c>
      <c r="F76" s="33">
        <f t="shared" ref="F76:F84" si="12">G76/12</f>
        <v>10891.41</v>
      </c>
      <c r="G76" s="9">
        <v>130696.92</v>
      </c>
      <c r="H76" s="9">
        <f t="shared" ref="H76:H84" si="13">0.53*G76</f>
        <v>69269.367599999998</v>
      </c>
      <c r="I76" s="9">
        <f t="shared" ref="I76:I84" si="14">G76+H76</f>
        <v>199966.28759999998</v>
      </c>
      <c r="J76" s="32"/>
      <c r="K76" s="32"/>
    </row>
    <row r="77" spans="1:11" ht="15.75" x14ac:dyDescent="0.25">
      <c r="A77" s="8">
        <v>3</v>
      </c>
      <c r="B77" s="8" t="s">
        <v>507</v>
      </c>
      <c r="C77" s="8">
        <v>1</v>
      </c>
      <c r="D77" s="8">
        <v>18</v>
      </c>
      <c r="E77" s="8">
        <v>3</v>
      </c>
      <c r="F77" s="33">
        <f t="shared" si="12"/>
        <v>4318.67</v>
      </c>
      <c r="G77" s="9">
        <v>51824.04</v>
      </c>
      <c r="H77" s="9">
        <f t="shared" si="13"/>
        <v>27466.7412</v>
      </c>
      <c r="I77" s="9">
        <f t="shared" si="14"/>
        <v>79290.781199999998</v>
      </c>
      <c r="J77" s="32"/>
      <c r="K77" s="32"/>
    </row>
    <row r="78" spans="1:11" ht="15.75" x14ac:dyDescent="0.25">
      <c r="A78" s="8">
        <v>4</v>
      </c>
      <c r="B78" s="8" t="s">
        <v>434</v>
      </c>
      <c r="C78" s="8">
        <v>1</v>
      </c>
      <c r="D78" s="8">
        <v>17</v>
      </c>
      <c r="E78" s="8">
        <v>4</v>
      </c>
      <c r="F78" s="33">
        <f t="shared" si="12"/>
        <v>3903.25</v>
      </c>
      <c r="G78" s="9">
        <v>46839</v>
      </c>
      <c r="H78" s="9">
        <f t="shared" si="13"/>
        <v>24824.670000000002</v>
      </c>
      <c r="I78" s="9">
        <f t="shared" si="14"/>
        <v>71663.67</v>
      </c>
      <c r="J78" s="32"/>
      <c r="K78" s="32"/>
    </row>
    <row r="79" spans="1:11" ht="15.75" x14ac:dyDescent="0.25">
      <c r="A79" s="8">
        <v>5</v>
      </c>
      <c r="B79" s="27" t="s">
        <v>465</v>
      </c>
      <c r="C79" s="8">
        <v>2</v>
      </c>
      <c r="D79" s="8">
        <v>15</v>
      </c>
      <c r="E79" s="8">
        <v>3</v>
      </c>
      <c r="F79" s="33">
        <f t="shared" si="12"/>
        <v>6165.34</v>
      </c>
      <c r="G79" s="9">
        <v>73984.08</v>
      </c>
      <c r="H79" s="9">
        <f t="shared" si="13"/>
        <v>39211.562400000003</v>
      </c>
      <c r="I79" s="9">
        <f t="shared" si="14"/>
        <v>113195.64240000001</v>
      </c>
      <c r="J79" s="32"/>
      <c r="K79" s="32"/>
    </row>
    <row r="80" spans="1:11" ht="15.75" x14ac:dyDescent="0.25">
      <c r="A80" s="8">
        <v>6</v>
      </c>
      <c r="B80" s="8" t="s">
        <v>433</v>
      </c>
      <c r="C80" s="8">
        <v>2</v>
      </c>
      <c r="D80" s="8">
        <v>15</v>
      </c>
      <c r="E80" s="8">
        <v>2</v>
      </c>
      <c r="F80" s="33">
        <f t="shared" si="12"/>
        <v>8637.34</v>
      </c>
      <c r="G80" s="9">
        <v>103648.08</v>
      </c>
      <c r="H80" s="9">
        <f t="shared" si="13"/>
        <v>54933.482400000001</v>
      </c>
      <c r="I80" s="9">
        <f t="shared" si="14"/>
        <v>158581.5624</v>
      </c>
      <c r="J80" s="32"/>
      <c r="K80" s="32"/>
    </row>
    <row r="81" spans="1:11" ht="15.75" x14ac:dyDescent="0.25">
      <c r="A81" s="8">
        <v>7</v>
      </c>
      <c r="B81" s="8" t="s">
        <v>282</v>
      </c>
      <c r="C81" s="8">
        <v>4</v>
      </c>
      <c r="D81" s="8">
        <v>16</v>
      </c>
      <c r="E81" s="8">
        <v>2</v>
      </c>
      <c r="F81" s="33">
        <f t="shared" si="12"/>
        <v>14176.160000000002</v>
      </c>
      <c r="G81" s="9">
        <v>170113.92000000001</v>
      </c>
      <c r="H81" s="9">
        <f t="shared" si="13"/>
        <v>90160.377600000007</v>
      </c>
      <c r="I81" s="9">
        <f t="shared" si="14"/>
        <v>260274.29760000002</v>
      </c>
      <c r="J81" s="32"/>
      <c r="K81" s="32"/>
    </row>
    <row r="82" spans="1:11" ht="15.75" x14ac:dyDescent="0.25">
      <c r="A82" s="25">
        <v>8</v>
      </c>
      <c r="B82" s="27" t="s">
        <v>666</v>
      </c>
      <c r="C82" s="25">
        <v>1</v>
      </c>
      <c r="D82" s="25">
        <v>10</v>
      </c>
      <c r="E82" s="25">
        <v>2</v>
      </c>
      <c r="F82" s="33">
        <f t="shared" si="12"/>
        <v>1988</v>
      </c>
      <c r="G82" s="9">
        <v>23856</v>
      </c>
      <c r="H82" s="9">
        <f t="shared" si="13"/>
        <v>12643.68</v>
      </c>
      <c r="I82" s="9">
        <f t="shared" si="14"/>
        <v>36499.68</v>
      </c>
      <c r="J82" s="32"/>
      <c r="K82" s="32"/>
    </row>
    <row r="83" spans="1:11" ht="15.75" x14ac:dyDescent="0.25">
      <c r="A83" s="25">
        <v>9</v>
      </c>
      <c r="B83" s="69" t="s">
        <v>443</v>
      </c>
      <c r="C83" s="25">
        <v>1</v>
      </c>
      <c r="D83" s="25">
        <v>9</v>
      </c>
      <c r="E83" s="25">
        <v>5</v>
      </c>
      <c r="F83" s="33">
        <f t="shared" si="12"/>
        <v>3082.67</v>
      </c>
      <c r="G83" s="9">
        <v>36992.04</v>
      </c>
      <c r="H83" s="9">
        <f t="shared" si="13"/>
        <v>19605.781200000001</v>
      </c>
      <c r="I83" s="9">
        <f t="shared" si="14"/>
        <v>56597.821200000006</v>
      </c>
      <c r="J83" s="32"/>
      <c r="K83" s="32"/>
    </row>
    <row r="84" spans="1:11" ht="15.75" x14ac:dyDescent="0.25">
      <c r="A84" s="10"/>
      <c r="B84" s="10" t="s">
        <v>92</v>
      </c>
      <c r="C84" s="10">
        <f>SUM(C75:C83)</f>
        <v>16</v>
      </c>
      <c r="D84" s="10"/>
      <c r="E84" s="10"/>
      <c r="F84" s="34">
        <f t="shared" si="12"/>
        <v>58022.420000000013</v>
      </c>
      <c r="G84" s="6">
        <f>SUM(G75:G83)</f>
        <v>696269.04000000015</v>
      </c>
      <c r="H84" s="6">
        <f t="shared" si="13"/>
        <v>369022.59120000008</v>
      </c>
      <c r="I84" s="6">
        <f t="shared" si="14"/>
        <v>1065291.6312000002</v>
      </c>
      <c r="J84" s="75"/>
      <c r="K84" s="75"/>
    </row>
    <row r="85" spans="1:11" ht="15.75" x14ac:dyDescent="0.25">
      <c r="A85" s="461" t="s">
        <v>254</v>
      </c>
      <c r="B85" s="461"/>
      <c r="C85" s="461"/>
      <c r="D85" s="461"/>
      <c r="E85" s="461"/>
      <c r="F85" s="461"/>
      <c r="G85" s="461"/>
      <c r="H85" s="45"/>
      <c r="I85" s="45"/>
      <c r="J85" s="32"/>
      <c r="K85" s="32"/>
    </row>
    <row r="86" spans="1:11" ht="33.75" customHeight="1" x14ac:dyDescent="0.25">
      <c r="A86" s="7" t="s">
        <v>0</v>
      </c>
      <c r="B86" s="7" t="s">
        <v>312</v>
      </c>
      <c r="C86" s="46" t="s">
        <v>318</v>
      </c>
      <c r="D86" s="7" t="s">
        <v>314</v>
      </c>
      <c r="E86" s="37" t="s">
        <v>315</v>
      </c>
      <c r="F86" s="37" t="s">
        <v>316</v>
      </c>
      <c r="G86" s="37" t="s">
        <v>218</v>
      </c>
      <c r="H86" s="4" t="s">
        <v>631</v>
      </c>
      <c r="I86" s="4" t="s">
        <v>92</v>
      </c>
      <c r="J86" s="32"/>
      <c r="K86" s="32"/>
    </row>
    <row r="87" spans="1:11" ht="15.75" x14ac:dyDescent="0.25">
      <c r="A87" s="8">
        <v>1</v>
      </c>
      <c r="B87" s="8" t="s">
        <v>220</v>
      </c>
      <c r="C87" s="8">
        <v>1</v>
      </c>
      <c r="D87" s="8">
        <v>22</v>
      </c>
      <c r="E87" s="8">
        <v>8</v>
      </c>
      <c r="F87" s="33">
        <f>G87/12</f>
        <v>8195</v>
      </c>
      <c r="G87" s="9">
        <v>98340</v>
      </c>
      <c r="H87" s="9">
        <f>0.53*G87</f>
        <v>52120.200000000004</v>
      </c>
      <c r="I87" s="9">
        <f>G87+H87</f>
        <v>150460.20000000001</v>
      </c>
      <c r="J87" s="32"/>
      <c r="K87" s="32"/>
    </row>
    <row r="88" spans="1:11" ht="15.75" x14ac:dyDescent="0.25">
      <c r="A88" s="8">
        <v>2</v>
      </c>
      <c r="B88" s="8" t="s">
        <v>255</v>
      </c>
      <c r="C88" s="8">
        <v>1</v>
      </c>
      <c r="D88" s="8">
        <v>19</v>
      </c>
      <c r="E88" s="8">
        <v>9</v>
      </c>
      <c r="F88" s="33">
        <f t="shared" ref="F88:F101" si="15">G88/12</f>
        <v>4942.17</v>
      </c>
      <c r="G88" s="9">
        <v>59306.04</v>
      </c>
      <c r="H88" s="9">
        <f t="shared" ref="H88:H101" si="16">0.53*G88</f>
        <v>31432.201200000003</v>
      </c>
      <c r="I88" s="9">
        <f t="shared" ref="I88:I101" si="17">G88+H88</f>
        <v>90738.241200000004</v>
      </c>
      <c r="J88" s="32"/>
      <c r="K88" s="32"/>
    </row>
    <row r="89" spans="1:11" ht="15.75" x14ac:dyDescent="0.25">
      <c r="A89" s="8">
        <v>3</v>
      </c>
      <c r="B89" s="8" t="s">
        <v>257</v>
      </c>
      <c r="C89" s="8">
        <v>1</v>
      </c>
      <c r="D89" s="8">
        <v>19</v>
      </c>
      <c r="E89" s="8">
        <v>2</v>
      </c>
      <c r="F89" s="33">
        <f t="shared" si="15"/>
        <v>4942.17</v>
      </c>
      <c r="G89" s="9">
        <v>59306.04</v>
      </c>
      <c r="H89" s="9">
        <f t="shared" si="16"/>
        <v>31432.201200000003</v>
      </c>
      <c r="I89" s="9">
        <f t="shared" si="17"/>
        <v>90738.241200000004</v>
      </c>
      <c r="J89" s="32"/>
      <c r="K89" s="32"/>
    </row>
    <row r="90" spans="1:11" ht="15.75" x14ac:dyDescent="0.25">
      <c r="A90" s="8">
        <v>4</v>
      </c>
      <c r="B90" s="8" t="s">
        <v>527</v>
      </c>
      <c r="C90" s="8">
        <v>2</v>
      </c>
      <c r="D90" s="8">
        <v>16</v>
      </c>
      <c r="E90" s="8">
        <v>2</v>
      </c>
      <c r="F90" s="33">
        <f t="shared" si="15"/>
        <v>7242.66</v>
      </c>
      <c r="G90" s="9">
        <v>86911.92</v>
      </c>
      <c r="H90" s="9">
        <f t="shared" si="16"/>
        <v>46063.317600000002</v>
      </c>
      <c r="I90" s="9">
        <f t="shared" si="17"/>
        <v>132975.23759999999</v>
      </c>
      <c r="J90" s="32"/>
      <c r="K90" s="32"/>
    </row>
    <row r="91" spans="1:11" ht="15.75" x14ac:dyDescent="0.25">
      <c r="A91" s="8">
        <v>5</v>
      </c>
      <c r="B91" s="8" t="s">
        <v>259</v>
      </c>
      <c r="C91" s="8">
        <v>3</v>
      </c>
      <c r="D91" s="8">
        <v>19</v>
      </c>
      <c r="E91" s="8">
        <v>9</v>
      </c>
      <c r="F91" s="33">
        <f t="shared" si="15"/>
        <v>15088.67</v>
      </c>
      <c r="G91" s="9">
        <v>181064.04</v>
      </c>
      <c r="H91" s="9">
        <f t="shared" si="16"/>
        <v>95963.941200000016</v>
      </c>
      <c r="I91" s="9">
        <f t="shared" si="17"/>
        <v>277027.98120000004</v>
      </c>
      <c r="J91" s="32"/>
      <c r="K91" s="32"/>
    </row>
    <row r="92" spans="1:11" ht="15.75" x14ac:dyDescent="0.25">
      <c r="A92" s="8">
        <v>6</v>
      </c>
      <c r="B92" s="8" t="s">
        <v>263</v>
      </c>
      <c r="C92" s="8">
        <v>1</v>
      </c>
      <c r="D92" s="8">
        <v>18</v>
      </c>
      <c r="E92" s="8">
        <v>8</v>
      </c>
      <c r="F92" s="33">
        <f t="shared" si="15"/>
        <v>4859.58</v>
      </c>
      <c r="G92" s="9">
        <v>58314.96</v>
      </c>
      <c r="H92" s="9">
        <f t="shared" si="16"/>
        <v>30906.928800000002</v>
      </c>
      <c r="I92" s="9">
        <f t="shared" si="17"/>
        <v>89221.888800000001</v>
      </c>
      <c r="J92" s="32"/>
      <c r="K92" s="32"/>
    </row>
    <row r="93" spans="1:11" ht="15.75" x14ac:dyDescent="0.25">
      <c r="A93" s="8">
        <v>7</v>
      </c>
      <c r="B93" s="8" t="s">
        <v>265</v>
      </c>
      <c r="C93" s="8">
        <v>1</v>
      </c>
      <c r="D93" s="8">
        <v>16</v>
      </c>
      <c r="E93" s="8">
        <v>7</v>
      </c>
      <c r="F93" s="33">
        <f t="shared" si="15"/>
        <v>3838</v>
      </c>
      <c r="G93" s="9">
        <v>46056</v>
      </c>
      <c r="H93" s="9">
        <f t="shared" si="16"/>
        <v>24409.68</v>
      </c>
      <c r="I93" s="9">
        <f t="shared" si="17"/>
        <v>70465.679999999993</v>
      </c>
      <c r="J93" s="32"/>
      <c r="K93" s="32"/>
    </row>
    <row r="94" spans="1:11" ht="15.75" x14ac:dyDescent="0.25">
      <c r="A94" s="8">
        <v>8</v>
      </c>
      <c r="B94" s="8" t="s">
        <v>445</v>
      </c>
      <c r="C94" s="8">
        <v>2</v>
      </c>
      <c r="D94" s="8">
        <v>15</v>
      </c>
      <c r="E94" s="8">
        <v>2</v>
      </c>
      <c r="F94" s="33">
        <f t="shared" si="15"/>
        <v>6217.75</v>
      </c>
      <c r="G94" s="9">
        <v>74613</v>
      </c>
      <c r="H94" s="9">
        <f t="shared" si="16"/>
        <v>39544.89</v>
      </c>
      <c r="I94" s="9">
        <f t="shared" si="17"/>
        <v>114157.89</v>
      </c>
      <c r="J94" s="32"/>
      <c r="K94" s="32"/>
    </row>
    <row r="95" spans="1:11" ht="15.75" x14ac:dyDescent="0.25">
      <c r="A95" s="8">
        <v>9</v>
      </c>
      <c r="B95" s="8" t="s">
        <v>667</v>
      </c>
      <c r="C95" s="8">
        <v>1</v>
      </c>
      <c r="D95" s="8">
        <v>17</v>
      </c>
      <c r="E95" s="8">
        <v>9</v>
      </c>
      <c r="F95" s="33">
        <f t="shared" si="15"/>
        <v>3188.42</v>
      </c>
      <c r="G95" s="9">
        <v>38261.040000000001</v>
      </c>
      <c r="H95" s="9">
        <f t="shared" si="16"/>
        <v>20278.351200000001</v>
      </c>
      <c r="I95" s="9">
        <f t="shared" si="17"/>
        <v>58539.391199999998</v>
      </c>
      <c r="J95" s="32"/>
      <c r="K95" s="32"/>
    </row>
    <row r="96" spans="1:11" ht="15.75" x14ac:dyDescent="0.25">
      <c r="A96" s="8">
        <v>10</v>
      </c>
      <c r="B96" s="8" t="s">
        <v>271</v>
      </c>
      <c r="C96" s="8">
        <v>2</v>
      </c>
      <c r="D96" s="8">
        <v>12</v>
      </c>
      <c r="E96" s="8">
        <v>3</v>
      </c>
      <c r="F96" s="33">
        <f t="shared" si="15"/>
        <v>4707.84</v>
      </c>
      <c r="G96" s="9">
        <v>56494.080000000002</v>
      </c>
      <c r="H96" s="9">
        <f t="shared" si="16"/>
        <v>29941.862400000002</v>
      </c>
      <c r="I96" s="9">
        <f t="shared" si="17"/>
        <v>86435.9424</v>
      </c>
      <c r="J96" s="32"/>
      <c r="K96" s="32"/>
    </row>
    <row r="97" spans="1:11" ht="15.75" x14ac:dyDescent="0.25">
      <c r="A97" s="8">
        <v>11</v>
      </c>
      <c r="B97" s="8" t="s">
        <v>273</v>
      </c>
      <c r="C97" s="8">
        <v>2</v>
      </c>
      <c r="D97" s="8">
        <v>15</v>
      </c>
      <c r="E97" s="8">
        <v>3</v>
      </c>
      <c r="F97" s="33">
        <f t="shared" si="15"/>
        <v>6707.66</v>
      </c>
      <c r="G97" s="9">
        <v>80491.92</v>
      </c>
      <c r="H97" s="9">
        <f t="shared" si="16"/>
        <v>42660.717600000004</v>
      </c>
      <c r="I97" s="9">
        <f t="shared" si="17"/>
        <v>123152.6376</v>
      </c>
      <c r="J97" s="32"/>
      <c r="K97" s="32"/>
    </row>
    <row r="98" spans="1:11" ht="15.75" x14ac:dyDescent="0.25">
      <c r="A98" s="8">
        <v>12</v>
      </c>
      <c r="B98" s="8" t="s">
        <v>448</v>
      </c>
      <c r="C98" s="8">
        <v>1</v>
      </c>
      <c r="D98" s="8">
        <v>12</v>
      </c>
      <c r="E98" s="8">
        <v>3</v>
      </c>
      <c r="F98" s="33">
        <f t="shared" si="15"/>
        <v>2200.42</v>
      </c>
      <c r="G98" s="9">
        <v>26405.040000000001</v>
      </c>
      <c r="H98" s="9">
        <f t="shared" si="16"/>
        <v>13994.671200000001</v>
      </c>
      <c r="I98" s="9">
        <f t="shared" si="17"/>
        <v>40399.711200000005</v>
      </c>
      <c r="J98" s="32"/>
      <c r="K98" s="32"/>
    </row>
    <row r="99" spans="1:11" ht="15.75" x14ac:dyDescent="0.25">
      <c r="A99" s="8">
        <v>13</v>
      </c>
      <c r="B99" s="8" t="s">
        <v>449</v>
      </c>
      <c r="C99" s="8">
        <v>1</v>
      </c>
      <c r="D99" s="8">
        <v>10</v>
      </c>
      <c r="E99" s="8">
        <v>3</v>
      </c>
      <c r="F99" s="33">
        <f t="shared" si="15"/>
        <v>1737.92</v>
      </c>
      <c r="G99" s="9">
        <v>20855.04</v>
      </c>
      <c r="H99" s="9">
        <f t="shared" si="16"/>
        <v>11053.171200000001</v>
      </c>
      <c r="I99" s="9">
        <f t="shared" si="17"/>
        <v>31908.211200000002</v>
      </c>
      <c r="J99" s="32"/>
      <c r="K99" s="32"/>
    </row>
    <row r="100" spans="1:11" ht="15.75" x14ac:dyDescent="0.25">
      <c r="A100" s="8">
        <v>14</v>
      </c>
      <c r="B100" s="25" t="s">
        <v>269</v>
      </c>
      <c r="C100" s="25">
        <v>1</v>
      </c>
      <c r="D100" s="25"/>
      <c r="E100" s="25"/>
      <c r="F100" s="33">
        <f t="shared" si="15"/>
        <v>2022.58</v>
      </c>
      <c r="G100" s="28">
        <v>24270.959999999999</v>
      </c>
      <c r="H100" s="9">
        <f t="shared" si="16"/>
        <v>12863.6088</v>
      </c>
      <c r="I100" s="9">
        <f t="shared" si="17"/>
        <v>37134.568800000001</v>
      </c>
      <c r="J100" s="32"/>
      <c r="K100" s="32"/>
    </row>
    <row r="101" spans="1:11" ht="15.75" x14ac:dyDescent="0.25">
      <c r="A101" s="8"/>
      <c r="B101" s="10" t="s">
        <v>92</v>
      </c>
      <c r="C101" s="10">
        <f>SUM(C87:C100)</f>
        <v>20</v>
      </c>
      <c r="D101" s="10"/>
      <c r="E101" s="10"/>
      <c r="F101" s="33">
        <f t="shared" si="15"/>
        <v>75890.840000000011</v>
      </c>
      <c r="G101" s="6">
        <f>SUM(G87:G100)</f>
        <v>910690.08000000007</v>
      </c>
      <c r="H101" s="9">
        <f t="shared" si="16"/>
        <v>482665.74240000005</v>
      </c>
      <c r="I101" s="6">
        <f t="shared" si="17"/>
        <v>1393355.8224000002</v>
      </c>
      <c r="J101" s="54"/>
      <c r="K101" s="54"/>
    </row>
    <row r="102" spans="1:11" ht="15.75" x14ac:dyDescent="0.25">
      <c r="A102" s="1"/>
      <c r="B102" s="454" t="s">
        <v>321</v>
      </c>
      <c r="C102" s="454"/>
      <c r="D102" s="454"/>
      <c r="E102" s="454"/>
      <c r="F102" s="454"/>
      <c r="G102" s="454"/>
      <c r="H102" s="454"/>
      <c r="I102" s="454"/>
      <c r="J102" s="454"/>
      <c r="K102" s="45"/>
    </row>
    <row r="103" spans="1:11" ht="15.75" x14ac:dyDescent="0.25">
      <c r="A103" s="8">
        <v>1</v>
      </c>
      <c r="B103" s="8" t="s">
        <v>395</v>
      </c>
      <c r="C103" s="30">
        <v>1</v>
      </c>
      <c r="D103" s="30">
        <v>19</v>
      </c>
      <c r="E103" s="30">
        <v>6</v>
      </c>
      <c r="F103" s="9">
        <f>G103/12</f>
        <v>5026.17</v>
      </c>
      <c r="G103" s="9">
        <v>60314.04</v>
      </c>
      <c r="H103" s="9">
        <f>0.53*G103</f>
        <v>31966.441200000001</v>
      </c>
      <c r="I103" s="9">
        <f>G103+H103</f>
        <v>92280.481200000009</v>
      </c>
    </row>
    <row r="104" spans="1:11" ht="15.75" x14ac:dyDescent="0.25">
      <c r="A104" s="8">
        <v>2</v>
      </c>
      <c r="B104" s="8" t="s">
        <v>396</v>
      </c>
      <c r="C104" s="30">
        <v>1</v>
      </c>
      <c r="D104" s="30">
        <v>19</v>
      </c>
      <c r="E104" s="30">
        <v>9</v>
      </c>
      <c r="F104" s="9">
        <f>G104/12</f>
        <v>5286.92</v>
      </c>
      <c r="G104" s="9">
        <v>63443.040000000001</v>
      </c>
      <c r="H104" s="9">
        <f t="shared" ref="H104:H106" si="18">0.53*G104</f>
        <v>33624.811200000004</v>
      </c>
      <c r="I104" s="9">
        <f t="shared" ref="I104:I106" si="19">G104+H104</f>
        <v>97067.851200000005</v>
      </c>
    </row>
    <row r="105" spans="1:11" ht="15.75" x14ac:dyDescent="0.25">
      <c r="A105" s="14">
        <v>3</v>
      </c>
      <c r="B105" s="8" t="s">
        <v>398</v>
      </c>
      <c r="C105" s="14">
        <v>2</v>
      </c>
      <c r="D105" s="14">
        <v>16</v>
      </c>
      <c r="E105" s="14">
        <v>2</v>
      </c>
      <c r="F105" s="9">
        <f>G105/12</f>
        <v>7115.5</v>
      </c>
      <c r="G105" s="9">
        <v>85386</v>
      </c>
      <c r="H105" s="9">
        <f t="shared" si="18"/>
        <v>45254.58</v>
      </c>
      <c r="I105" s="9">
        <f t="shared" si="19"/>
        <v>130640.58</v>
      </c>
    </row>
    <row r="106" spans="1:11" ht="15.75" x14ac:dyDescent="0.25">
      <c r="A106" s="51"/>
      <c r="B106" s="10" t="s">
        <v>92</v>
      </c>
      <c r="C106" s="51">
        <f>SUM(C103:C105)</f>
        <v>4</v>
      </c>
      <c r="D106" s="51"/>
      <c r="E106" s="51"/>
      <c r="F106" s="6">
        <f>G106/12</f>
        <v>17428.59</v>
      </c>
      <c r="G106" s="6">
        <f>SUM(G103:G105)</f>
        <v>209143.08000000002</v>
      </c>
      <c r="H106" s="9">
        <f t="shared" si="18"/>
        <v>110845.83240000001</v>
      </c>
      <c r="I106" s="6">
        <f t="shared" si="19"/>
        <v>319988.91240000003</v>
      </c>
      <c r="J106" s="3"/>
      <c r="K106" s="3"/>
    </row>
    <row r="107" spans="1:11" ht="15.75" x14ac:dyDescent="0.25">
      <c r="B107" s="454" t="s">
        <v>695</v>
      </c>
      <c r="C107" s="454"/>
      <c r="D107" s="454"/>
      <c r="E107" s="454"/>
      <c r="F107" s="454"/>
      <c r="G107" s="454"/>
      <c r="H107" s="454"/>
      <c r="I107" s="454"/>
      <c r="J107" s="454"/>
      <c r="K107" s="45"/>
    </row>
    <row r="108" spans="1:11" ht="15.75" x14ac:dyDescent="0.25">
      <c r="A108" s="14">
        <v>1</v>
      </c>
      <c r="B108" s="8" t="s">
        <v>393</v>
      </c>
      <c r="C108" s="14">
        <v>1</v>
      </c>
      <c r="D108" s="14">
        <v>16</v>
      </c>
      <c r="E108" s="14">
        <v>2</v>
      </c>
      <c r="F108" s="9">
        <f>G108/12</f>
        <v>3468.83</v>
      </c>
      <c r="G108" s="9">
        <v>41625.96</v>
      </c>
      <c r="H108" s="9">
        <f>0.53*G108</f>
        <v>22061.7588</v>
      </c>
      <c r="I108" s="9">
        <f>G108+H108</f>
        <v>63687.718800000002</v>
      </c>
    </row>
    <row r="109" spans="1:11" ht="15.75" x14ac:dyDescent="0.25">
      <c r="A109" s="14"/>
      <c r="B109" s="10" t="s">
        <v>92</v>
      </c>
      <c r="C109" s="51">
        <f>SUM(C108:C108)</f>
        <v>1</v>
      </c>
      <c r="D109" s="51"/>
      <c r="E109" s="51"/>
      <c r="F109" s="6">
        <v>3468.83</v>
      </c>
      <c r="G109" s="55">
        <v>41625.96</v>
      </c>
      <c r="H109" s="9">
        <f t="shared" ref="H109:H110" si="20">0.53*G109</f>
        <v>22061.7588</v>
      </c>
      <c r="I109" s="6">
        <f>G109+H109</f>
        <v>63687.718800000002</v>
      </c>
      <c r="J109" s="3"/>
      <c r="K109" s="3"/>
    </row>
    <row r="110" spans="1:11" ht="15.75" x14ac:dyDescent="0.25">
      <c r="A110" s="14"/>
      <c r="B110" s="10" t="s">
        <v>466</v>
      </c>
      <c r="C110" s="51">
        <f t="shared" ref="C110:I110" si="21">C106+C101+C109+C84+C72+C64+C55+C40</f>
        <v>152</v>
      </c>
      <c r="D110" s="51">
        <f t="shared" si="21"/>
        <v>0</v>
      </c>
      <c r="E110" s="51">
        <f t="shared" si="21"/>
        <v>0</v>
      </c>
      <c r="F110" s="56">
        <f t="shared" si="21"/>
        <v>534556.21333333338</v>
      </c>
      <c r="G110" s="56">
        <f t="shared" si="21"/>
        <v>6533286.6400000006</v>
      </c>
      <c r="H110" s="6">
        <f t="shared" si="20"/>
        <v>3462641.9192000004</v>
      </c>
      <c r="I110" s="56">
        <f t="shared" si="21"/>
        <v>9995928.5592</v>
      </c>
    </row>
    <row r="111" spans="1:11" x14ac:dyDescent="0.25">
      <c r="A111" s="457" t="s">
        <v>322</v>
      </c>
      <c r="B111" s="457"/>
      <c r="C111" s="457"/>
      <c r="D111" s="457"/>
      <c r="E111" s="457"/>
      <c r="F111" s="457"/>
      <c r="G111" s="3"/>
      <c r="H111" s="3"/>
      <c r="I111" s="3"/>
    </row>
    <row r="112" spans="1:11" ht="32.25" customHeight="1" x14ac:dyDescent="0.25">
      <c r="A112" s="7" t="s">
        <v>0</v>
      </c>
      <c r="B112" s="7" t="s">
        <v>312</v>
      </c>
      <c r="C112" s="46" t="s">
        <v>318</v>
      </c>
      <c r="D112" s="7" t="s">
        <v>314</v>
      </c>
      <c r="E112" s="37" t="s">
        <v>315</v>
      </c>
      <c r="F112" s="37" t="s">
        <v>316</v>
      </c>
      <c r="G112" s="37" t="s">
        <v>218</v>
      </c>
      <c r="H112" s="77"/>
      <c r="I112" s="77"/>
    </row>
    <row r="113" spans="1:11" ht="15.75" x14ac:dyDescent="0.25">
      <c r="A113" s="8">
        <v>1</v>
      </c>
      <c r="B113" s="8" t="s">
        <v>323</v>
      </c>
      <c r="C113" s="8">
        <v>4</v>
      </c>
      <c r="D113" s="8"/>
      <c r="E113" s="8"/>
      <c r="F113" s="9">
        <f>G113/12</f>
        <v>2200</v>
      </c>
      <c r="G113" s="9">
        <v>26400</v>
      </c>
      <c r="H113" s="78"/>
      <c r="I113" s="78"/>
      <c r="J113" s="13"/>
      <c r="K113" s="13"/>
    </row>
    <row r="114" spans="1:11" ht="15.75" x14ac:dyDescent="0.25">
      <c r="A114" s="8">
        <v>2</v>
      </c>
      <c r="B114" s="8" t="s">
        <v>304</v>
      </c>
      <c r="C114" s="8">
        <v>7</v>
      </c>
      <c r="D114" s="8"/>
      <c r="E114" s="8"/>
      <c r="F114" s="9">
        <v>3410</v>
      </c>
      <c r="G114" s="9">
        <f>F114*12</f>
        <v>40920</v>
      </c>
      <c r="H114" s="78"/>
      <c r="I114" s="78"/>
      <c r="J114" s="13"/>
      <c r="K114" s="13"/>
    </row>
    <row r="115" spans="1:11" ht="15.75" x14ac:dyDescent="0.25">
      <c r="A115" s="8">
        <v>3</v>
      </c>
      <c r="B115" s="8" t="s">
        <v>324</v>
      </c>
      <c r="C115" s="8">
        <v>3</v>
      </c>
      <c r="D115" s="8"/>
      <c r="E115" s="8"/>
      <c r="F115" s="9">
        <f>G115/12</f>
        <v>1485</v>
      </c>
      <c r="G115" s="9">
        <v>17820</v>
      </c>
      <c r="H115" s="78"/>
      <c r="I115" s="78"/>
      <c r="J115" s="13"/>
      <c r="K115" s="13"/>
    </row>
    <row r="116" spans="1:11" ht="15.75" x14ac:dyDescent="0.25">
      <c r="A116" s="8">
        <v>4</v>
      </c>
      <c r="B116" s="8" t="s">
        <v>325</v>
      </c>
      <c r="C116" s="8">
        <v>5</v>
      </c>
      <c r="D116" s="8"/>
      <c r="E116" s="8"/>
      <c r="F116" s="9">
        <f t="shared" ref="F116:F122" si="22">G116/12</f>
        <v>2255</v>
      </c>
      <c r="G116" s="9">
        <v>27060</v>
      </c>
      <c r="H116" s="78"/>
      <c r="I116" s="78"/>
      <c r="J116" s="13"/>
      <c r="K116" s="13"/>
    </row>
    <row r="117" spans="1:11" ht="15.75" x14ac:dyDescent="0.25">
      <c r="A117" s="8">
        <v>5</v>
      </c>
      <c r="B117" s="8" t="s">
        <v>297</v>
      </c>
      <c r="C117" s="8">
        <v>1</v>
      </c>
      <c r="D117" s="8"/>
      <c r="E117" s="8"/>
      <c r="F117" s="9">
        <f t="shared" si="22"/>
        <v>495</v>
      </c>
      <c r="G117" s="9">
        <v>5940</v>
      </c>
      <c r="H117" s="78"/>
      <c r="I117" s="78"/>
      <c r="J117" s="13"/>
      <c r="K117" s="13"/>
    </row>
    <row r="118" spans="1:11" ht="15.75" x14ac:dyDescent="0.25">
      <c r="A118" s="8">
        <v>6</v>
      </c>
      <c r="B118" s="8" t="s">
        <v>299</v>
      </c>
      <c r="C118" s="8">
        <v>2</v>
      </c>
      <c r="D118" s="8"/>
      <c r="E118" s="8"/>
      <c r="F118" s="9">
        <v>935</v>
      </c>
      <c r="G118" s="9">
        <f>F118*12</f>
        <v>11220</v>
      </c>
      <c r="H118" s="78"/>
      <c r="I118" s="78"/>
      <c r="J118" s="13"/>
      <c r="K118" s="13"/>
    </row>
    <row r="119" spans="1:11" ht="15.75" x14ac:dyDescent="0.25">
      <c r="A119" s="8">
        <v>8</v>
      </c>
      <c r="B119" s="8" t="s">
        <v>326</v>
      </c>
      <c r="C119" s="8">
        <v>2</v>
      </c>
      <c r="D119" s="8"/>
      <c r="E119" s="8"/>
      <c r="F119" s="9">
        <f t="shared" si="22"/>
        <v>1155</v>
      </c>
      <c r="G119" s="9">
        <v>13860</v>
      </c>
      <c r="H119" s="78"/>
      <c r="I119" s="78"/>
      <c r="J119" s="13"/>
      <c r="K119" s="13"/>
    </row>
    <row r="120" spans="1:11" ht="15.75" x14ac:dyDescent="0.25">
      <c r="A120" s="8">
        <v>9</v>
      </c>
      <c r="B120" s="8" t="s">
        <v>486</v>
      </c>
      <c r="C120" s="8">
        <v>1</v>
      </c>
      <c r="D120" s="8"/>
      <c r="E120" s="8"/>
      <c r="F120" s="9">
        <f t="shared" si="22"/>
        <v>605</v>
      </c>
      <c r="G120" s="9">
        <v>7260</v>
      </c>
      <c r="H120" s="78"/>
      <c r="I120" s="78"/>
      <c r="J120" s="13"/>
      <c r="K120" s="13"/>
    </row>
    <row r="121" spans="1:11" ht="15.75" x14ac:dyDescent="0.25">
      <c r="A121" s="8">
        <v>10</v>
      </c>
      <c r="B121" s="8" t="s">
        <v>700</v>
      </c>
      <c r="C121" s="8">
        <v>1</v>
      </c>
      <c r="D121" s="8"/>
      <c r="E121" s="8"/>
      <c r="F121" s="9">
        <f t="shared" si="22"/>
        <v>605</v>
      </c>
      <c r="G121" s="9">
        <v>7260</v>
      </c>
      <c r="H121" s="78"/>
      <c r="I121" s="78"/>
      <c r="J121" s="13"/>
      <c r="K121" s="13"/>
    </row>
    <row r="122" spans="1:11" ht="15.75" x14ac:dyDescent="0.25">
      <c r="A122" s="8">
        <v>11</v>
      </c>
      <c r="B122" s="8" t="s">
        <v>707</v>
      </c>
      <c r="C122" s="8">
        <v>1</v>
      </c>
      <c r="D122" s="8"/>
      <c r="E122" s="8"/>
      <c r="F122" s="9">
        <f t="shared" si="22"/>
        <v>550</v>
      </c>
      <c r="G122" s="9">
        <v>6600</v>
      </c>
      <c r="H122" s="78"/>
      <c r="I122" s="78"/>
      <c r="J122" s="13"/>
      <c r="K122" s="13"/>
    </row>
    <row r="123" spans="1:11" ht="16.5" thickBot="1" x14ac:dyDescent="0.3">
      <c r="A123" s="417"/>
      <c r="B123" s="418" t="s">
        <v>92</v>
      </c>
      <c r="C123" s="418">
        <f>SUM(C113:C122)</f>
        <v>27</v>
      </c>
      <c r="D123" s="418"/>
      <c r="E123" s="418"/>
      <c r="F123" s="419">
        <f>SUM(F113:F122)</f>
        <v>13695</v>
      </c>
      <c r="G123" s="419">
        <f>SUM(G113:G122)</f>
        <v>164340</v>
      </c>
      <c r="H123" s="20"/>
      <c r="I123" s="20"/>
      <c r="J123" s="13"/>
      <c r="K123" s="13"/>
    </row>
    <row r="125" spans="1:11" ht="15.75" x14ac:dyDescent="0.25">
      <c r="A125" s="61"/>
      <c r="B125" s="62" t="s">
        <v>524</v>
      </c>
      <c r="C125" s="48"/>
      <c r="D125" s="48"/>
      <c r="E125" s="48"/>
      <c r="F125" s="48"/>
      <c r="G125" s="48"/>
      <c r="H125" s="48"/>
      <c r="I125" s="48"/>
    </row>
    <row r="126" spans="1:11" ht="32.25" customHeight="1" x14ac:dyDescent="0.25">
      <c r="A126" s="11"/>
      <c r="B126" s="50" t="s">
        <v>523</v>
      </c>
      <c r="C126" s="71" t="s">
        <v>538</v>
      </c>
      <c r="D126" s="50" t="s">
        <v>516</v>
      </c>
      <c r="E126" s="27"/>
      <c r="F126" s="50" t="s">
        <v>514</v>
      </c>
      <c r="G126" s="4" t="s">
        <v>515</v>
      </c>
      <c r="H126" s="79"/>
      <c r="I126" s="79"/>
    </row>
    <row r="127" spans="1:11" ht="15.75" x14ac:dyDescent="0.25">
      <c r="A127" s="11">
        <v>1</v>
      </c>
      <c r="B127" s="27" t="s">
        <v>513</v>
      </c>
      <c r="C127" s="27">
        <v>2</v>
      </c>
      <c r="D127" s="63">
        <v>876.66</v>
      </c>
      <c r="E127" s="27"/>
      <c r="F127" s="63">
        <f>C127*D127</f>
        <v>1753.32</v>
      </c>
      <c r="G127" s="63">
        <f>F127*12</f>
        <v>21039.84</v>
      </c>
      <c r="H127" s="80"/>
      <c r="I127" s="80"/>
    </row>
    <row r="128" spans="1:11" ht="15.75" x14ac:dyDescent="0.25">
      <c r="A128" s="11">
        <v>2</v>
      </c>
      <c r="B128" s="27" t="s">
        <v>517</v>
      </c>
      <c r="C128" s="27">
        <v>2</v>
      </c>
      <c r="D128" s="63">
        <v>459.2</v>
      </c>
      <c r="E128" s="27"/>
      <c r="F128" s="63">
        <f t="shared" ref="F128:F134" si="23">C128*D128</f>
        <v>918.4</v>
      </c>
      <c r="G128" s="63">
        <f t="shared" ref="G128:G134" si="24">F128*12</f>
        <v>11020.8</v>
      </c>
      <c r="H128" s="80"/>
      <c r="I128" s="80"/>
    </row>
    <row r="129" spans="1:10" ht="15.75" x14ac:dyDescent="0.25">
      <c r="A129" s="11">
        <v>3</v>
      </c>
      <c r="B129" s="27" t="s">
        <v>518</v>
      </c>
      <c r="C129" s="27">
        <v>2</v>
      </c>
      <c r="D129" s="63">
        <v>534.79999999999995</v>
      </c>
      <c r="E129" s="27"/>
      <c r="F129" s="63">
        <f t="shared" si="23"/>
        <v>1069.5999999999999</v>
      </c>
      <c r="G129" s="63">
        <f t="shared" si="24"/>
        <v>12835.199999999999</v>
      </c>
      <c r="H129" s="80"/>
      <c r="I129" s="80"/>
    </row>
    <row r="130" spans="1:10" ht="15.75" x14ac:dyDescent="0.25">
      <c r="A130" s="11">
        <v>4</v>
      </c>
      <c r="B130" s="27" t="s">
        <v>519</v>
      </c>
      <c r="C130" s="27">
        <v>2</v>
      </c>
      <c r="D130" s="63">
        <v>436.8</v>
      </c>
      <c r="E130" s="27"/>
      <c r="F130" s="63">
        <f t="shared" si="23"/>
        <v>873.6</v>
      </c>
      <c r="G130" s="63">
        <f t="shared" si="24"/>
        <v>10483.200000000001</v>
      </c>
      <c r="H130" s="80"/>
      <c r="I130" s="80"/>
    </row>
    <row r="131" spans="1:10" ht="15.75" x14ac:dyDescent="0.25">
      <c r="A131" s="11">
        <v>5</v>
      </c>
      <c r="B131" s="27" t="s">
        <v>520</v>
      </c>
      <c r="C131" s="27">
        <v>2</v>
      </c>
      <c r="D131" s="63">
        <v>1753.32</v>
      </c>
      <c r="E131" s="27"/>
      <c r="F131" s="63">
        <f t="shared" si="23"/>
        <v>3506.64</v>
      </c>
      <c r="G131" s="63">
        <f t="shared" si="24"/>
        <v>42079.68</v>
      </c>
      <c r="H131" s="80"/>
      <c r="I131" s="80"/>
    </row>
    <row r="132" spans="1:10" ht="15.75" x14ac:dyDescent="0.25">
      <c r="A132" s="11">
        <v>6</v>
      </c>
      <c r="B132" s="27" t="s">
        <v>521</v>
      </c>
      <c r="C132" s="27">
        <v>2</v>
      </c>
      <c r="D132" s="63">
        <v>436.8</v>
      </c>
      <c r="E132" s="27"/>
      <c r="F132" s="63">
        <f t="shared" si="23"/>
        <v>873.6</v>
      </c>
      <c r="G132" s="63">
        <f t="shared" si="24"/>
        <v>10483.200000000001</v>
      </c>
      <c r="H132" s="80"/>
      <c r="I132" s="80"/>
    </row>
    <row r="133" spans="1:10" ht="15.75" x14ac:dyDescent="0.25">
      <c r="A133" s="11">
        <v>7</v>
      </c>
      <c r="B133" s="27" t="s">
        <v>522</v>
      </c>
      <c r="C133" s="27">
        <v>2</v>
      </c>
      <c r="D133" s="63">
        <v>1633.8</v>
      </c>
      <c r="E133" s="27"/>
      <c r="F133" s="63">
        <f t="shared" si="23"/>
        <v>3267.6</v>
      </c>
      <c r="G133" s="63">
        <f t="shared" si="24"/>
        <v>39211.199999999997</v>
      </c>
      <c r="H133" s="80"/>
      <c r="I133" s="80"/>
    </row>
    <row r="134" spans="1:10" ht="15.75" x14ac:dyDescent="0.25">
      <c r="A134" s="11">
        <v>8</v>
      </c>
      <c r="B134" s="27" t="s">
        <v>651</v>
      </c>
      <c r="C134" s="27">
        <v>2</v>
      </c>
      <c r="D134" s="63">
        <v>459.2</v>
      </c>
      <c r="E134" s="27"/>
      <c r="F134" s="63">
        <f t="shared" si="23"/>
        <v>918.4</v>
      </c>
      <c r="G134" s="63">
        <f t="shared" si="24"/>
        <v>11020.8</v>
      </c>
      <c r="H134" s="80"/>
      <c r="I134" s="80"/>
    </row>
    <row r="135" spans="1:10" ht="15.75" x14ac:dyDescent="0.25">
      <c r="A135" s="11"/>
      <c r="B135" s="50" t="s">
        <v>92</v>
      </c>
      <c r="C135" s="27"/>
      <c r="D135" s="64">
        <f>SUM(D127:D133)</f>
        <v>6131.38</v>
      </c>
      <c r="E135" s="64">
        <f>SUM(E127:E133)</f>
        <v>0</v>
      </c>
      <c r="F135" s="64">
        <f t="shared" ref="F135:G135" si="25">SUM(F127:F133)</f>
        <v>12262.76</v>
      </c>
      <c r="G135" s="64">
        <f t="shared" si="25"/>
        <v>147153.12</v>
      </c>
      <c r="H135" s="81">
        <f>G135+I110</f>
        <v>10143081.679199999</v>
      </c>
      <c r="I135" s="81"/>
    </row>
    <row r="136" spans="1:10" x14ac:dyDescent="0.25">
      <c r="I136" s="13"/>
    </row>
    <row r="138" spans="1:10" ht="15.75" x14ac:dyDescent="0.25">
      <c r="A138" s="72" t="s">
        <v>0</v>
      </c>
      <c r="B138" s="72" t="s">
        <v>467</v>
      </c>
      <c r="C138" s="53"/>
      <c r="D138" s="53" t="s">
        <v>179</v>
      </c>
      <c r="E138" s="53"/>
      <c r="F138" s="186" t="s">
        <v>525</v>
      </c>
      <c r="G138" s="186" t="s">
        <v>633</v>
      </c>
      <c r="H138" s="186">
        <v>2026</v>
      </c>
      <c r="I138" s="183"/>
      <c r="J138" s="12"/>
    </row>
    <row r="139" spans="1:10" ht="15.75" x14ac:dyDescent="0.25">
      <c r="A139" s="53">
        <v>1</v>
      </c>
      <c r="B139" s="53" t="s">
        <v>468</v>
      </c>
      <c r="C139" s="53">
        <v>1331001</v>
      </c>
      <c r="D139" s="53">
        <v>11001</v>
      </c>
      <c r="E139" s="53"/>
      <c r="F139" s="187">
        <f>G139/12</f>
        <v>849595.34583333333</v>
      </c>
      <c r="G139" s="187">
        <v>10195144.15</v>
      </c>
      <c r="H139" s="187">
        <f>1.1*G139</f>
        <v>11214658.565000001</v>
      </c>
      <c r="I139" s="184">
        <f>G139+G146</f>
        <v>10296644.15</v>
      </c>
      <c r="J139" s="184">
        <f>I139-G139</f>
        <v>101500</v>
      </c>
    </row>
    <row r="140" spans="1:10" ht="15.75" x14ac:dyDescent="0.25">
      <c r="A140" s="53">
        <v>2</v>
      </c>
      <c r="B140" s="53" t="s">
        <v>528</v>
      </c>
      <c r="C140" s="53"/>
      <c r="D140" s="53">
        <v>12200</v>
      </c>
      <c r="E140" s="53"/>
      <c r="F140" s="187">
        <f t="shared" ref="F140:F147" si="26">G140/12</f>
        <v>267875</v>
      </c>
      <c r="G140" s="187">
        <v>3214500</v>
      </c>
      <c r="H140" s="187">
        <f t="shared" ref="H140:H148" si="27">1.1*G140</f>
        <v>3535950.0000000005</v>
      </c>
      <c r="I140" s="184"/>
      <c r="J140" s="184"/>
    </row>
    <row r="141" spans="1:10" ht="15.75" x14ac:dyDescent="0.25">
      <c r="A141" s="53">
        <v>3</v>
      </c>
      <c r="B141" s="53" t="s">
        <v>473</v>
      </c>
      <c r="C141" s="53">
        <v>1331002</v>
      </c>
      <c r="D141" s="53">
        <v>12603</v>
      </c>
      <c r="E141" s="53"/>
      <c r="F141" s="187">
        <f t="shared" si="26"/>
        <v>356560.59499999997</v>
      </c>
      <c r="G141" s="187">
        <v>4278727.1399999997</v>
      </c>
      <c r="H141" s="187">
        <f t="shared" si="27"/>
        <v>4706599.8540000003</v>
      </c>
      <c r="I141" s="426">
        <v>2978727.14</v>
      </c>
      <c r="J141" s="184"/>
    </row>
    <row r="142" spans="1:10" ht="15.75" x14ac:dyDescent="0.25">
      <c r="A142" s="53">
        <v>4</v>
      </c>
      <c r="B142" s="53" t="s">
        <v>472</v>
      </c>
      <c r="C142" s="53">
        <v>1331002</v>
      </c>
      <c r="D142" s="53">
        <v>12607</v>
      </c>
      <c r="E142" s="53"/>
      <c r="F142" s="187">
        <f>G142/12</f>
        <v>16666.666666666668</v>
      </c>
      <c r="G142" s="187">
        <v>200000</v>
      </c>
      <c r="H142" s="187">
        <f t="shared" si="27"/>
        <v>220000.00000000003</v>
      </c>
      <c r="I142" s="184"/>
      <c r="J142" s="184"/>
    </row>
    <row r="143" spans="1:10" ht="15.75" x14ac:dyDescent="0.25">
      <c r="A143" s="53">
        <v>5</v>
      </c>
      <c r="B143" s="53" t="s">
        <v>471</v>
      </c>
      <c r="C143" s="53">
        <v>1331003</v>
      </c>
      <c r="D143" s="53">
        <v>12602</v>
      </c>
      <c r="E143" s="53"/>
      <c r="F143" s="187">
        <f t="shared" si="26"/>
        <v>110857.60416666667</v>
      </c>
      <c r="G143" s="187">
        <v>1330291.25</v>
      </c>
      <c r="H143" s="187">
        <f t="shared" si="27"/>
        <v>1463320.3750000002</v>
      </c>
      <c r="I143" s="184"/>
      <c r="J143" s="184"/>
    </row>
    <row r="144" spans="1:10" ht="15.75" x14ac:dyDescent="0.25">
      <c r="A144" s="53">
        <v>6</v>
      </c>
      <c r="B144" s="53" t="s">
        <v>705</v>
      </c>
      <c r="C144" s="53">
        <v>1331011</v>
      </c>
      <c r="D144" s="53">
        <v>14009</v>
      </c>
      <c r="E144" s="53"/>
      <c r="F144" s="187">
        <f t="shared" si="26"/>
        <v>170642.03333333333</v>
      </c>
      <c r="G144" s="187">
        <v>2047704.4</v>
      </c>
      <c r="H144" s="187">
        <f t="shared" si="27"/>
        <v>2252474.84</v>
      </c>
      <c r="I144" s="184"/>
      <c r="J144" s="184"/>
    </row>
    <row r="145" spans="1:11" ht="15.75" x14ac:dyDescent="0.25">
      <c r="A145" s="53">
        <v>7</v>
      </c>
      <c r="B145" s="53" t="s">
        <v>706</v>
      </c>
      <c r="C145" s="53">
        <v>1331010</v>
      </c>
      <c r="D145" s="53">
        <v>14009</v>
      </c>
      <c r="E145" s="53"/>
      <c r="F145" s="187">
        <f t="shared" si="26"/>
        <v>3821.5833333333335</v>
      </c>
      <c r="G145" s="187">
        <v>45859</v>
      </c>
      <c r="H145" s="187">
        <f t="shared" si="27"/>
        <v>50444.9</v>
      </c>
      <c r="I145" s="184"/>
      <c r="J145" s="184"/>
    </row>
    <row r="146" spans="1:11" ht="18" customHeight="1" x14ac:dyDescent="0.25">
      <c r="A146" s="53">
        <v>8</v>
      </c>
      <c r="B146" s="189" t="s">
        <v>470</v>
      </c>
      <c r="C146" s="53">
        <v>1331009</v>
      </c>
      <c r="D146" s="53">
        <v>11001</v>
      </c>
      <c r="E146" s="53"/>
      <c r="F146" s="187">
        <f t="shared" si="26"/>
        <v>8458.3333333333339</v>
      </c>
      <c r="G146" s="187">
        <v>101500</v>
      </c>
      <c r="H146" s="187">
        <f t="shared" si="27"/>
        <v>111650.00000000001</v>
      </c>
      <c r="I146" s="184"/>
      <c r="J146" s="184"/>
      <c r="K146" s="13"/>
    </row>
    <row r="147" spans="1:11" ht="15.75" x14ac:dyDescent="0.25">
      <c r="A147" s="53">
        <v>10</v>
      </c>
      <c r="B147" s="53" t="s">
        <v>555</v>
      </c>
      <c r="C147" s="53">
        <v>1351024</v>
      </c>
      <c r="D147" s="53">
        <v>13132</v>
      </c>
      <c r="E147" s="53"/>
      <c r="F147" s="187">
        <f t="shared" si="26"/>
        <v>5000</v>
      </c>
      <c r="G147" s="187">
        <v>60000</v>
      </c>
      <c r="H147" s="187">
        <f t="shared" si="27"/>
        <v>66000</v>
      </c>
      <c r="I147" s="184"/>
      <c r="J147" s="184"/>
    </row>
    <row r="148" spans="1:11" ht="15.75" x14ac:dyDescent="0.25">
      <c r="A148" s="72"/>
      <c r="B148" s="72" t="s">
        <v>92</v>
      </c>
      <c r="C148" s="72"/>
      <c r="D148" s="72"/>
      <c r="E148" s="72"/>
      <c r="F148" s="188">
        <f>SUM(F139:F147)</f>
        <v>1789477.1616666666</v>
      </c>
      <c r="G148" s="188">
        <f>SUM(G139:G147)</f>
        <v>21473725.939999998</v>
      </c>
      <c r="H148" s="188">
        <f t="shared" si="27"/>
        <v>23621098.533999998</v>
      </c>
      <c r="I148" s="185"/>
      <c r="J148" s="185"/>
    </row>
    <row r="150" spans="1:11" x14ac:dyDescent="0.25">
      <c r="F150" s="203"/>
      <c r="G150" s="203"/>
      <c r="H150" s="203"/>
    </row>
    <row r="152" spans="1:11" x14ac:dyDescent="0.25">
      <c r="G152" s="13"/>
      <c r="H152" s="13"/>
      <c r="I152" s="13"/>
    </row>
  </sheetData>
  <mergeCells count="9">
    <mergeCell ref="B102:J102"/>
    <mergeCell ref="B107:J107"/>
    <mergeCell ref="A111:F111"/>
    <mergeCell ref="A1:F1"/>
    <mergeCell ref="D42:G42"/>
    <mergeCell ref="A56:J56"/>
    <mergeCell ref="A66:J66"/>
    <mergeCell ref="A73:J73"/>
    <mergeCell ref="A85:G85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AFBAE-C773-4346-8BF0-063C92E05218}">
  <dimension ref="A1:F38"/>
  <sheetViews>
    <sheetView showWhiteSpace="0" topLeftCell="A25" zoomScaleNormal="100" workbookViewId="0">
      <selection activeCell="K35" sqref="K35"/>
    </sheetView>
  </sheetViews>
  <sheetFormatPr defaultColWidth="8.85546875" defaultRowHeight="15" x14ac:dyDescent="0.25"/>
  <cols>
    <col min="1" max="1" width="5.85546875" customWidth="1"/>
    <col min="2" max="2" width="56.7109375" customWidth="1"/>
    <col min="3" max="3" width="16.7109375" customWidth="1"/>
    <col min="4" max="4" width="15.42578125" customWidth="1"/>
    <col min="5" max="5" width="16.7109375" customWidth="1"/>
    <col min="6" max="6" width="10.28515625" customWidth="1"/>
    <col min="7" max="7" width="10.5703125" bestFit="1" customWidth="1"/>
  </cols>
  <sheetData>
    <row r="1" spans="1:6" ht="18.75" x14ac:dyDescent="0.3">
      <c r="B1" s="462" t="s">
        <v>688</v>
      </c>
      <c r="C1" s="462"/>
      <c r="D1" s="462"/>
      <c r="E1" s="462"/>
      <c r="F1" s="462"/>
    </row>
    <row r="2" spans="1:6" ht="18.75" x14ac:dyDescent="0.25">
      <c r="A2" s="463" t="s">
        <v>685</v>
      </c>
      <c r="B2" s="464"/>
      <c r="C2" s="464"/>
      <c r="D2" s="464"/>
      <c r="E2" s="464"/>
      <c r="F2" s="464"/>
    </row>
    <row r="3" spans="1:6" ht="56.25" x14ac:dyDescent="0.3">
      <c r="A3" s="334" t="s">
        <v>0</v>
      </c>
      <c r="B3" s="335" t="s">
        <v>177</v>
      </c>
      <c r="C3" s="194" t="s">
        <v>493</v>
      </c>
      <c r="D3" s="195" t="s">
        <v>581</v>
      </c>
      <c r="E3" s="194" t="s">
        <v>585</v>
      </c>
      <c r="F3" s="193" t="s">
        <v>180</v>
      </c>
    </row>
    <row r="4" spans="1:6" ht="18.75" x14ac:dyDescent="0.3">
      <c r="A4" s="15">
        <v>1</v>
      </c>
      <c r="B4" s="58" t="s">
        <v>61</v>
      </c>
      <c r="C4" s="17">
        <v>18000</v>
      </c>
      <c r="D4" s="404">
        <v>0</v>
      </c>
      <c r="E4" s="17">
        <v>18000</v>
      </c>
      <c r="F4" s="59">
        <v>2210511</v>
      </c>
    </row>
    <row r="5" spans="1:6" ht="18.75" x14ac:dyDescent="0.3">
      <c r="A5" s="15">
        <v>2</v>
      </c>
      <c r="B5" s="16" t="s">
        <v>512</v>
      </c>
      <c r="C5" s="17">
        <v>12000</v>
      </c>
      <c r="D5" s="405">
        <v>0</v>
      </c>
      <c r="E5" s="17">
        <v>12000</v>
      </c>
      <c r="F5" s="15">
        <v>2210709</v>
      </c>
    </row>
    <row r="6" spans="1:6" ht="18.75" x14ac:dyDescent="0.3">
      <c r="A6" s="15">
        <v>3</v>
      </c>
      <c r="B6" s="16" t="s">
        <v>511</v>
      </c>
      <c r="C6" s="17">
        <v>15000</v>
      </c>
      <c r="D6" s="406">
        <v>0</v>
      </c>
      <c r="E6" s="17">
        <v>15000</v>
      </c>
      <c r="F6" s="60">
        <v>2210711</v>
      </c>
    </row>
    <row r="7" spans="1:6" ht="18.75" x14ac:dyDescent="0.3">
      <c r="A7" s="15">
        <v>4</v>
      </c>
      <c r="B7" s="15" t="s">
        <v>184</v>
      </c>
      <c r="C7" s="17">
        <v>5000</v>
      </c>
      <c r="D7" s="405">
        <v>0</v>
      </c>
      <c r="E7" s="17">
        <v>5000</v>
      </c>
      <c r="F7" s="15">
        <v>2210101</v>
      </c>
    </row>
    <row r="8" spans="1:6" ht="18.75" x14ac:dyDescent="0.3">
      <c r="A8" s="15"/>
      <c r="B8" s="18" t="s">
        <v>92</v>
      </c>
      <c r="C8" s="19">
        <f>SUM(C4:C7)</f>
        <v>50000</v>
      </c>
      <c r="D8" s="19">
        <f t="shared" ref="D8:E8" si="0">SUM(D4:D7)</f>
        <v>0</v>
      </c>
      <c r="E8" s="19">
        <f t="shared" si="0"/>
        <v>50000</v>
      </c>
      <c r="F8" s="18"/>
    </row>
    <row r="11" spans="1:6" ht="18.75" x14ac:dyDescent="0.25">
      <c r="A11" s="407" t="s">
        <v>687</v>
      </c>
      <c r="B11" s="407"/>
      <c r="C11" s="407"/>
      <c r="D11" s="407"/>
      <c r="E11" s="14"/>
      <c r="F11" s="14"/>
    </row>
    <row r="12" spans="1:6" ht="56.25" x14ac:dyDescent="0.3">
      <c r="A12" s="334" t="s">
        <v>0</v>
      </c>
      <c r="B12" s="335" t="s">
        <v>177</v>
      </c>
      <c r="C12" s="194" t="s">
        <v>493</v>
      </c>
      <c r="D12" s="195" t="s">
        <v>581</v>
      </c>
      <c r="E12" s="194" t="s">
        <v>585</v>
      </c>
      <c r="F12" s="193" t="s">
        <v>180</v>
      </c>
    </row>
    <row r="13" spans="1:6" ht="18.75" x14ac:dyDescent="0.3">
      <c r="A13" s="15">
        <v>1</v>
      </c>
      <c r="B13" s="15" t="s">
        <v>537</v>
      </c>
      <c r="C13" s="17">
        <v>10000</v>
      </c>
      <c r="D13" s="15">
        <v>0</v>
      </c>
      <c r="E13" s="17">
        <v>10000</v>
      </c>
      <c r="F13" s="15">
        <v>2210511</v>
      </c>
    </row>
    <row r="14" spans="1:6" ht="18.75" x14ac:dyDescent="0.3">
      <c r="A14" s="15">
        <v>2</v>
      </c>
      <c r="B14" s="15" t="s">
        <v>184</v>
      </c>
      <c r="C14" s="17">
        <v>5000</v>
      </c>
      <c r="D14" s="15">
        <v>0</v>
      </c>
      <c r="E14" s="17">
        <v>5000</v>
      </c>
      <c r="F14" s="15">
        <v>2210101</v>
      </c>
    </row>
    <row r="15" spans="1:6" ht="18.75" x14ac:dyDescent="0.3">
      <c r="A15" s="15">
        <v>3</v>
      </c>
      <c r="B15" s="16" t="s">
        <v>512</v>
      </c>
      <c r="C15" s="17">
        <v>15000</v>
      </c>
      <c r="D15" s="15">
        <v>0</v>
      </c>
      <c r="E15" s="17">
        <v>15000</v>
      </c>
      <c r="F15" s="15">
        <v>2210709</v>
      </c>
    </row>
    <row r="16" spans="1:6" ht="18.75" x14ac:dyDescent="0.3">
      <c r="A16" s="15">
        <v>4</v>
      </c>
      <c r="B16" s="16" t="s">
        <v>511</v>
      </c>
      <c r="C16" s="17">
        <v>30000</v>
      </c>
      <c r="D16" s="60">
        <v>0</v>
      </c>
      <c r="E16" s="17">
        <v>30000</v>
      </c>
      <c r="F16" s="60">
        <v>2210711</v>
      </c>
    </row>
    <row r="17" spans="1:6" ht="18.75" x14ac:dyDescent="0.3">
      <c r="A17" s="18"/>
      <c r="B17" s="18"/>
      <c r="C17" s="19">
        <f>SUM(C13:C16)</f>
        <v>60000</v>
      </c>
      <c r="D17" s="19">
        <f t="shared" ref="D17:E17" si="1">SUM(D13:D16)</f>
        <v>0</v>
      </c>
      <c r="E17" s="19">
        <f t="shared" si="1"/>
        <v>60000</v>
      </c>
      <c r="F17" s="14"/>
    </row>
    <row r="18" spans="1:6" ht="20.25" x14ac:dyDescent="0.3">
      <c r="A18" s="14"/>
      <c r="B18" s="82" t="s">
        <v>466</v>
      </c>
      <c r="C18" s="74">
        <f>C8+C17</f>
        <v>110000</v>
      </c>
      <c r="D18" s="74">
        <f>D8+D17</f>
        <v>0</v>
      </c>
      <c r="E18" s="74">
        <f>E8+E17</f>
        <v>110000</v>
      </c>
      <c r="F18" s="14"/>
    </row>
    <row r="25" spans="1:6" ht="18.75" x14ac:dyDescent="0.3">
      <c r="A25" s="191"/>
      <c r="B25" s="84" t="s">
        <v>686</v>
      </c>
      <c r="C25" s="191"/>
      <c r="D25" s="191"/>
      <c r="E25" s="191"/>
      <c r="F25" s="191"/>
    </row>
    <row r="26" spans="1:6" ht="56.25" x14ac:dyDescent="0.3">
      <c r="A26" s="192" t="s">
        <v>0</v>
      </c>
      <c r="B26" s="355" t="s">
        <v>177</v>
      </c>
      <c r="C26" s="194" t="s">
        <v>493</v>
      </c>
      <c r="D26" s="195" t="s">
        <v>581</v>
      </c>
      <c r="E26" s="194" t="s">
        <v>585</v>
      </c>
      <c r="F26" s="443" t="s">
        <v>180</v>
      </c>
    </row>
    <row r="27" spans="1:6" ht="18.75" x14ac:dyDescent="0.3">
      <c r="A27" s="15">
        <v>1</v>
      </c>
      <c r="B27" s="114" t="s">
        <v>188</v>
      </c>
      <c r="C27" s="427">
        <v>180000</v>
      </c>
      <c r="D27" s="428">
        <v>139304</v>
      </c>
      <c r="E27" s="427">
        <v>180000</v>
      </c>
      <c r="F27" s="429">
        <v>2821019</v>
      </c>
    </row>
    <row r="28" spans="1:6" ht="18.75" x14ac:dyDescent="0.3">
      <c r="A28" s="15">
        <v>2</v>
      </c>
      <c r="B28" s="114" t="s">
        <v>190</v>
      </c>
      <c r="C28" s="427">
        <v>300000</v>
      </c>
      <c r="D28" s="430">
        <v>198222.55</v>
      </c>
      <c r="E28" s="427">
        <v>200000</v>
      </c>
      <c r="F28" s="429">
        <v>2821009</v>
      </c>
    </row>
    <row r="29" spans="1:6" ht="37.5" x14ac:dyDescent="0.3">
      <c r="A29" s="15">
        <v>3</v>
      </c>
      <c r="B29" s="149" t="s">
        <v>710</v>
      </c>
      <c r="C29" s="427">
        <v>368998</v>
      </c>
      <c r="D29" s="427">
        <v>332098.2</v>
      </c>
      <c r="E29" s="427">
        <v>36899.800000000003</v>
      </c>
      <c r="F29" s="429">
        <v>3111256</v>
      </c>
    </row>
    <row r="30" spans="1:6" ht="18.75" x14ac:dyDescent="0.3">
      <c r="A30" s="15">
        <v>4</v>
      </c>
      <c r="B30" s="114" t="s">
        <v>708</v>
      </c>
      <c r="C30" s="427">
        <v>0</v>
      </c>
      <c r="D30" s="427">
        <v>0</v>
      </c>
      <c r="E30" s="427">
        <v>270000</v>
      </c>
      <c r="F30" s="429">
        <v>3111205</v>
      </c>
    </row>
    <row r="31" spans="1:6" ht="18.75" x14ac:dyDescent="0.3">
      <c r="A31" s="15">
        <v>5</v>
      </c>
      <c r="B31" s="135" t="s">
        <v>563</v>
      </c>
      <c r="C31" s="427">
        <v>0</v>
      </c>
      <c r="D31" s="427">
        <v>0</v>
      </c>
      <c r="E31" s="427">
        <v>100000</v>
      </c>
      <c r="F31" s="429">
        <v>3113110</v>
      </c>
    </row>
    <row r="32" spans="1:6" ht="18" customHeight="1" x14ac:dyDescent="0.3">
      <c r="A32" s="15">
        <v>6</v>
      </c>
      <c r="B32" s="135" t="s">
        <v>574</v>
      </c>
      <c r="C32" s="427">
        <v>416980</v>
      </c>
      <c r="D32" s="427">
        <v>243588.55</v>
      </c>
      <c r="E32" s="427">
        <v>173391.45</v>
      </c>
      <c r="F32" s="429">
        <v>3111303</v>
      </c>
    </row>
    <row r="33" spans="1:6" ht="18.75" x14ac:dyDescent="0.3">
      <c r="A33" s="15">
        <v>7</v>
      </c>
      <c r="B33" s="135" t="s">
        <v>577</v>
      </c>
      <c r="C33" s="427">
        <v>10000</v>
      </c>
      <c r="D33" s="427">
        <v>0</v>
      </c>
      <c r="E33" s="427">
        <v>10000</v>
      </c>
      <c r="F33" s="431">
        <v>2821009</v>
      </c>
    </row>
    <row r="34" spans="1:6" ht="18.75" x14ac:dyDescent="0.3">
      <c r="A34" s="15">
        <v>8</v>
      </c>
      <c r="B34" s="135" t="s">
        <v>699</v>
      </c>
      <c r="C34" s="427">
        <v>300000</v>
      </c>
      <c r="D34" s="427">
        <v>0</v>
      </c>
      <c r="E34" s="427">
        <v>300000</v>
      </c>
      <c r="F34" s="432">
        <v>3111209</v>
      </c>
    </row>
    <row r="35" spans="1:6" ht="18.75" x14ac:dyDescent="0.3">
      <c r="A35" s="15">
        <v>9</v>
      </c>
      <c r="B35" s="135" t="s">
        <v>576</v>
      </c>
      <c r="C35" s="427">
        <v>50000</v>
      </c>
      <c r="D35" s="427">
        <v>0</v>
      </c>
      <c r="E35" s="427">
        <v>50000</v>
      </c>
      <c r="F35" s="429">
        <v>2210104</v>
      </c>
    </row>
    <row r="36" spans="1:6" ht="18.75" x14ac:dyDescent="0.3">
      <c r="A36" s="15">
        <v>10</v>
      </c>
      <c r="B36" s="135" t="s">
        <v>74</v>
      </c>
      <c r="C36" s="427">
        <v>0</v>
      </c>
      <c r="D36" s="427">
        <v>1430</v>
      </c>
      <c r="E36" s="427">
        <v>5000</v>
      </c>
      <c r="F36" s="429">
        <v>2211101</v>
      </c>
    </row>
    <row r="37" spans="1:6" ht="18.75" x14ac:dyDescent="0.3">
      <c r="A37" s="15">
        <v>11</v>
      </c>
      <c r="B37" s="135" t="s">
        <v>586</v>
      </c>
      <c r="C37" s="427">
        <v>0</v>
      </c>
      <c r="D37" s="427">
        <v>0</v>
      </c>
      <c r="E37" s="427">
        <v>5000</v>
      </c>
      <c r="F37" s="429">
        <v>2210711</v>
      </c>
    </row>
    <row r="38" spans="1:6" ht="18.75" x14ac:dyDescent="0.3">
      <c r="A38" s="15"/>
      <c r="B38" s="18" t="s">
        <v>92</v>
      </c>
      <c r="C38" s="433">
        <f>SUM(C27:C37)</f>
        <v>1625978</v>
      </c>
      <c r="D38" s="433">
        <f t="shared" ref="D38:E38" si="2">SUM(D27:D37)</f>
        <v>914643.3</v>
      </c>
      <c r="E38" s="433">
        <f t="shared" si="2"/>
        <v>1330291.25</v>
      </c>
      <c r="F38" s="434"/>
    </row>
  </sheetData>
  <mergeCells count="2">
    <mergeCell ref="B1:F1"/>
    <mergeCell ref="A2:F2"/>
  </mergeCells>
  <pageMargins left="0.70866141732283472" right="0.70866141732283472" top="0.74803149606299213" bottom="0.74803149606299213" header="0.31496062992125984" footer="0.31496062992125984"/>
  <pageSetup firstPageNumber="15" orientation="landscape" useFirstPageNumber="1" r:id="rId1"/>
  <headerFooter>
    <oddFooter>&amp;C&amp;14&amp;P</oddFooter>
  </headerFooter>
  <rowBreaks count="1" manualBreakCount="1">
    <brk id="2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8"/>
  <sheetViews>
    <sheetView topLeftCell="A2" workbookViewId="0">
      <selection activeCell="G13" sqref="G13"/>
    </sheetView>
  </sheetViews>
  <sheetFormatPr defaultColWidth="8.85546875" defaultRowHeight="15.75" x14ac:dyDescent="0.25"/>
  <cols>
    <col min="1" max="1" width="6.5703125" style="48" customWidth="1"/>
    <col min="2" max="2" width="46.85546875" style="48" customWidth="1"/>
    <col min="3" max="3" width="18.140625" style="48" customWidth="1"/>
    <col min="4" max="4" width="17.140625" style="48" customWidth="1"/>
    <col min="5" max="5" width="19.28515625" style="48" customWidth="1"/>
    <col min="6" max="6" width="13.7109375" style="48" customWidth="1"/>
    <col min="7" max="7" width="22.7109375" style="48" customWidth="1"/>
    <col min="8" max="8" width="11.7109375" style="48" customWidth="1"/>
    <col min="9" max="9" width="10.5703125" style="48" bestFit="1" customWidth="1"/>
    <col min="10" max="16384" width="8.85546875" style="48"/>
  </cols>
  <sheetData>
    <row r="1" spans="1:6" ht="16.5" hidden="1" customHeight="1" x14ac:dyDescent="0.25">
      <c r="A1" s="467" t="s">
        <v>209</v>
      </c>
      <c r="B1" s="467"/>
      <c r="C1" s="467"/>
      <c r="D1" s="467"/>
      <c r="E1" s="467"/>
      <c r="F1" s="467"/>
    </row>
    <row r="2" spans="1:6" ht="16.5" customHeight="1" x14ac:dyDescent="0.25">
      <c r="A2" s="393"/>
      <c r="B2" s="393" t="s">
        <v>678</v>
      </c>
      <c r="C2" s="393"/>
      <c r="D2" s="393"/>
      <c r="E2" s="393"/>
      <c r="F2" s="393"/>
    </row>
    <row r="3" spans="1:6" x14ac:dyDescent="0.25">
      <c r="A3" s="465" t="s">
        <v>178</v>
      </c>
      <c r="B3" s="465"/>
      <c r="C3" s="465"/>
      <c r="D3" s="465"/>
      <c r="E3" s="465"/>
      <c r="F3" s="465"/>
    </row>
    <row r="4" spans="1:6" x14ac:dyDescent="0.25">
      <c r="A4" s="336"/>
      <c r="B4" s="336" t="s">
        <v>58</v>
      </c>
      <c r="C4" s="336"/>
      <c r="D4" s="336"/>
      <c r="E4" s="336"/>
      <c r="F4" s="8"/>
    </row>
    <row r="5" spans="1:6" ht="30" customHeight="1" x14ac:dyDescent="0.25">
      <c r="A5" s="337" t="s">
        <v>0</v>
      </c>
      <c r="B5" s="338" t="s">
        <v>177</v>
      </c>
      <c r="C5" s="4" t="s">
        <v>588</v>
      </c>
      <c r="D5" s="339" t="s">
        <v>581</v>
      </c>
      <c r="E5" s="4" t="s">
        <v>585</v>
      </c>
      <c r="F5" s="340" t="s">
        <v>179</v>
      </c>
    </row>
    <row r="6" spans="1:6" x14ac:dyDescent="0.25">
      <c r="A6" s="8">
        <v>1</v>
      </c>
      <c r="B6" s="323" t="s">
        <v>536</v>
      </c>
      <c r="C6" s="24">
        <v>12000</v>
      </c>
      <c r="D6" s="24">
        <v>0</v>
      </c>
      <c r="E6" s="24">
        <v>16000</v>
      </c>
      <c r="F6" s="8">
        <v>2210102</v>
      </c>
    </row>
    <row r="7" spans="1:6" x14ac:dyDescent="0.25">
      <c r="A7" s="8">
        <v>2</v>
      </c>
      <c r="B7" s="8" t="s">
        <v>537</v>
      </c>
      <c r="C7" s="24">
        <v>4000</v>
      </c>
      <c r="D7" s="24">
        <v>0</v>
      </c>
      <c r="E7" s="24">
        <v>6000</v>
      </c>
      <c r="F7" s="8">
        <v>2210511</v>
      </c>
    </row>
    <row r="8" spans="1:6" x14ac:dyDescent="0.25">
      <c r="A8" s="8">
        <v>3</v>
      </c>
      <c r="B8" s="8" t="s">
        <v>184</v>
      </c>
      <c r="C8" s="24">
        <v>4000</v>
      </c>
      <c r="D8" s="24">
        <v>0</v>
      </c>
      <c r="E8" s="24">
        <v>6000</v>
      </c>
      <c r="F8" s="8">
        <v>2210101</v>
      </c>
    </row>
    <row r="9" spans="1:6" s="1" customFormat="1" x14ac:dyDescent="0.25">
      <c r="A9" s="10"/>
      <c r="B9" s="10" t="s">
        <v>92</v>
      </c>
      <c r="C9" s="341">
        <f>SUM(C6:C8)</f>
        <v>20000</v>
      </c>
      <c r="D9" s="341">
        <f>SUM(D6:D8)</f>
        <v>0</v>
      </c>
      <c r="E9" s="341">
        <f>SUM(E6:E8)</f>
        <v>28000</v>
      </c>
      <c r="F9" s="10"/>
    </row>
    <row r="10" spans="1:6" s="1" customFormat="1" x14ac:dyDescent="0.25">
      <c r="A10" s="10"/>
      <c r="B10" s="10"/>
      <c r="C10" s="341"/>
      <c r="D10" s="341"/>
      <c r="E10" s="341"/>
      <c r="F10" s="10"/>
    </row>
    <row r="11" spans="1:6" x14ac:dyDescent="0.25">
      <c r="A11" s="465" t="s">
        <v>658</v>
      </c>
      <c r="B11" s="465"/>
      <c r="C11" s="465"/>
      <c r="D11" s="465"/>
      <c r="E11" s="465"/>
      <c r="F11" s="465"/>
    </row>
    <row r="12" spans="1:6" x14ac:dyDescent="0.25">
      <c r="A12" s="336"/>
      <c r="B12" s="466" t="s">
        <v>58</v>
      </c>
      <c r="C12" s="466"/>
      <c r="D12" s="342"/>
      <c r="E12" s="342"/>
      <c r="F12" s="342"/>
    </row>
    <row r="13" spans="1:6" ht="29.45" customHeight="1" x14ac:dyDescent="0.25">
      <c r="A13" s="343" t="s">
        <v>0</v>
      </c>
      <c r="B13" s="338" t="s">
        <v>177</v>
      </c>
      <c r="C13" s="4" t="s">
        <v>588</v>
      </c>
      <c r="D13" s="339" t="s">
        <v>581</v>
      </c>
      <c r="E13" s="4" t="s">
        <v>585</v>
      </c>
      <c r="F13" s="344" t="s">
        <v>180</v>
      </c>
    </row>
    <row r="14" spans="1:6" ht="31.5" x14ac:dyDescent="0.25">
      <c r="A14" s="8">
        <v>1</v>
      </c>
      <c r="B14" s="323" t="s">
        <v>181</v>
      </c>
      <c r="C14" s="24">
        <v>7000</v>
      </c>
      <c r="D14" s="24">
        <v>0</v>
      </c>
      <c r="E14" s="24">
        <v>12000</v>
      </c>
      <c r="F14" s="8">
        <v>2210711</v>
      </c>
    </row>
    <row r="15" spans="1:6" ht="16.5" customHeight="1" x14ac:dyDescent="0.25">
      <c r="A15" s="8">
        <v>2</v>
      </c>
      <c r="B15" s="323" t="s">
        <v>536</v>
      </c>
      <c r="C15" s="24">
        <v>12000</v>
      </c>
      <c r="D15" s="24">
        <v>0</v>
      </c>
      <c r="E15" s="24">
        <v>7000</v>
      </c>
      <c r="F15" s="8">
        <v>2210102</v>
      </c>
    </row>
    <row r="16" spans="1:6" ht="16.5" customHeight="1" x14ac:dyDescent="0.25">
      <c r="A16" s="8">
        <v>3</v>
      </c>
      <c r="B16" s="8" t="s">
        <v>184</v>
      </c>
      <c r="C16" s="24">
        <v>6000</v>
      </c>
      <c r="D16" s="24">
        <v>0</v>
      </c>
      <c r="E16" s="24">
        <v>6000</v>
      </c>
      <c r="F16" s="8">
        <v>2210101</v>
      </c>
    </row>
    <row r="17" spans="1:8" s="1" customFormat="1" x14ac:dyDescent="0.25">
      <c r="A17" s="10"/>
      <c r="B17" s="10" t="s">
        <v>92</v>
      </c>
      <c r="C17" s="341">
        <f>SUM(C14:C16)</f>
        <v>25000</v>
      </c>
      <c r="D17" s="341">
        <f>SUM(D14:D16)</f>
        <v>0</v>
      </c>
      <c r="E17" s="341">
        <f>SUM(E14:E16)</f>
        <v>25000</v>
      </c>
      <c r="F17" s="10"/>
    </row>
    <row r="18" spans="1:8" s="1" customFormat="1" x14ac:dyDescent="0.25">
      <c r="A18" s="10"/>
      <c r="B18" s="10"/>
      <c r="C18" s="341"/>
      <c r="D18" s="341"/>
      <c r="E18" s="341"/>
      <c r="F18" s="10"/>
    </row>
    <row r="19" spans="1:8" x14ac:dyDescent="0.25">
      <c r="A19" s="465" t="s">
        <v>659</v>
      </c>
      <c r="B19" s="465"/>
      <c r="C19" s="465"/>
      <c r="D19" s="465"/>
      <c r="E19" s="465"/>
      <c r="F19" s="465"/>
      <c r="H19" s="20"/>
    </row>
    <row r="20" spans="1:8" x14ac:dyDescent="0.25">
      <c r="A20" s="336"/>
      <c r="B20" s="466" t="s">
        <v>58</v>
      </c>
      <c r="C20" s="466"/>
      <c r="D20" s="342"/>
      <c r="E20" s="342"/>
      <c r="F20" s="342"/>
      <c r="H20" s="20"/>
    </row>
    <row r="21" spans="1:8" ht="28.9" customHeight="1" x14ac:dyDescent="0.25">
      <c r="A21" s="343" t="s">
        <v>0</v>
      </c>
      <c r="B21" s="338" t="s">
        <v>177</v>
      </c>
      <c r="C21" s="4" t="s">
        <v>588</v>
      </c>
      <c r="D21" s="339" t="s">
        <v>581</v>
      </c>
      <c r="E21" s="4" t="s">
        <v>585</v>
      </c>
      <c r="F21" s="344" t="s">
        <v>180</v>
      </c>
      <c r="H21" s="20"/>
    </row>
    <row r="22" spans="1:8" ht="15.75" customHeight="1" x14ac:dyDescent="0.25">
      <c r="A22" s="8">
        <v>1</v>
      </c>
      <c r="B22" s="8" t="s">
        <v>182</v>
      </c>
      <c r="C22" s="24">
        <v>4000</v>
      </c>
      <c r="D22" s="24">
        <v>0</v>
      </c>
      <c r="E22" s="24">
        <v>6000</v>
      </c>
      <c r="F22" s="8">
        <v>2210511</v>
      </c>
      <c r="H22" s="20"/>
    </row>
    <row r="23" spans="1:8" ht="18.75" customHeight="1" x14ac:dyDescent="0.25">
      <c r="A23" s="8">
        <v>2</v>
      </c>
      <c r="B23" s="323" t="s">
        <v>536</v>
      </c>
      <c r="C23" s="24">
        <v>6000</v>
      </c>
      <c r="D23" s="24">
        <v>0</v>
      </c>
      <c r="E23" s="24">
        <v>6000</v>
      </c>
      <c r="F23" s="8">
        <v>2210102</v>
      </c>
      <c r="H23" s="20"/>
    </row>
    <row r="24" spans="1:8" ht="18.75" customHeight="1" x14ac:dyDescent="0.25">
      <c r="A24" s="8">
        <v>3</v>
      </c>
      <c r="B24" s="8" t="s">
        <v>184</v>
      </c>
      <c r="C24" s="24">
        <v>5000</v>
      </c>
      <c r="D24" s="24">
        <v>0</v>
      </c>
      <c r="E24" s="24">
        <v>3000</v>
      </c>
      <c r="F24" s="8">
        <v>2210101</v>
      </c>
      <c r="H24" s="20"/>
    </row>
    <row r="25" spans="1:8" s="1" customFormat="1" ht="19.5" customHeight="1" x14ac:dyDescent="0.25">
      <c r="A25" s="10"/>
      <c r="B25" s="10" t="s">
        <v>92</v>
      </c>
      <c r="C25" s="341">
        <f>SUM(C22:C24)</f>
        <v>15000</v>
      </c>
      <c r="D25" s="341">
        <f>SUM(D22:D24)</f>
        <v>0</v>
      </c>
      <c r="E25" s="341">
        <f>SUM(E22:E24)</f>
        <v>15000</v>
      </c>
      <c r="F25" s="10"/>
    </row>
    <row r="26" spans="1:8" s="1" customFormat="1" ht="19.5" customHeight="1" x14ac:dyDescent="0.25">
      <c r="A26" s="10"/>
      <c r="B26" s="10"/>
      <c r="C26" s="341"/>
      <c r="D26" s="341"/>
      <c r="E26" s="341"/>
      <c r="F26" s="10"/>
    </row>
    <row r="27" spans="1:8" x14ac:dyDescent="0.25">
      <c r="A27" s="465" t="s">
        <v>660</v>
      </c>
      <c r="B27" s="465"/>
      <c r="C27" s="465"/>
      <c r="D27" s="465"/>
      <c r="E27" s="465"/>
      <c r="F27" s="465"/>
    </row>
    <row r="28" spans="1:8" x14ac:dyDescent="0.25">
      <c r="A28" s="336"/>
      <c r="B28" s="336" t="s">
        <v>58</v>
      </c>
      <c r="C28" s="336"/>
      <c r="D28" s="342"/>
      <c r="E28" s="342"/>
      <c r="F28" s="342"/>
    </row>
    <row r="29" spans="1:8" ht="27.6" customHeight="1" x14ac:dyDescent="0.25">
      <c r="A29" s="343" t="s">
        <v>0</v>
      </c>
      <c r="B29" s="338" t="s">
        <v>177</v>
      </c>
      <c r="C29" s="4" t="s">
        <v>588</v>
      </c>
      <c r="D29" s="339" t="s">
        <v>581</v>
      </c>
      <c r="E29" s="4" t="s">
        <v>585</v>
      </c>
      <c r="F29" s="344" t="s">
        <v>180</v>
      </c>
    </row>
    <row r="30" spans="1:8" x14ac:dyDescent="0.25">
      <c r="A30" s="8">
        <v>1</v>
      </c>
      <c r="B30" s="323" t="s">
        <v>536</v>
      </c>
      <c r="C30" s="24">
        <v>9000</v>
      </c>
      <c r="D30" s="24">
        <v>0</v>
      </c>
      <c r="E30" s="24">
        <v>5000</v>
      </c>
      <c r="F30" s="8">
        <v>2210102</v>
      </c>
    </row>
    <row r="31" spans="1:8" x14ac:dyDescent="0.25">
      <c r="A31" s="8">
        <v>2</v>
      </c>
      <c r="B31" s="323" t="s">
        <v>183</v>
      </c>
      <c r="C31" s="24">
        <v>4000</v>
      </c>
      <c r="D31" s="24">
        <v>0</v>
      </c>
      <c r="E31" s="24">
        <v>8000</v>
      </c>
      <c r="F31" s="8">
        <v>2210511</v>
      </c>
    </row>
    <row r="32" spans="1:8" x14ac:dyDescent="0.25">
      <c r="A32" s="8">
        <v>3</v>
      </c>
      <c r="B32" s="8" t="s">
        <v>184</v>
      </c>
      <c r="C32" s="24">
        <v>5000</v>
      </c>
      <c r="D32" s="24">
        <v>0</v>
      </c>
      <c r="E32" s="24">
        <v>5000</v>
      </c>
      <c r="F32" s="8">
        <v>2210101</v>
      </c>
    </row>
    <row r="33" spans="1:6" s="1" customFormat="1" x14ac:dyDescent="0.25">
      <c r="A33" s="10"/>
      <c r="B33" s="10" t="s">
        <v>92</v>
      </c>
      <c r="C33" s="341">
        <f>SUM(C30:C32)</f>
        <v>18000</v>
      </c>
      <c r="D33" s="341">
        <f>SUM(D30:D32)</f>
        <v>0</v>
      </c>
      <c r="E33" s="341">
        <f>SUM(E30:E32)</f>
        <v>18000</v>
      </c>
      <c r="F33" s="10"/>
    </row>
    <row r="34" spans="1:6" s="1" customFormat="1" x14ac:dyDescent="0.25">
      <c r="A34" s="10"/>
      <c r="B34" s="10"/>
      <c r="C34" s="341"/>
      <c r="D34" s="341"/>
      <c r="E34" s="341"/>
      <c r="F34" s="10"/>
    </row>
    <row r="35" spans="1:6" x14ac:dyDescent="0.25">
      <c r="A35" s="465" t="s">
        <v>185</v>
      </c>
      <c r="B35" s="465"/>
      <c r="C35" s="465"/>
      <c r="D35" s="465"/>
      <c r="E35" s="465"/>
      <c r="F35" s="465"/>
    </row>
    <row r="36" spans="1:6" x14ac:dyDescent="0.25">
      <c r="A36" s="8"/>
      <c r="B36" s="336" t="s">
        <v>58</v>
      </c>
      <c r="C36" s="9"/>
      <c r="D36" s="345"/>
      <c r="E36" s="345"/>
      <c r="F36" s="342"/>
    </row>
    <row r="37" spans="1:6" ht="31.5" x14ac:dyDescent="0.25">
      <c r="A37" s="343" t="s">
        <v>0</v>
      </c>
      <c r="B37" s="338" t="s">
        <v>177</v>
      </c>
      <c r="C37" s="4" t="s">
        <v>588</v>
      </c>
      <c r="D37" s="339" t="s">
        <v>581</v>
      </c>
      <c r="E37" s="4" t="s">
        <v>585</v>
      </c>
      <c r="F37" s="344" t="s">
        <v>180</v>
      </c>
    </row>
    <row r="38" spans="1:6" x14ac:dyDescent="0.25">
      <c r="A38" s="8">
        <v>1</v>
      </c>
      <c r="B38" s="323" t="s">
        <v>536</v>
      </c>
      <c r="C38" s="9">
        <v>5000</v>
      </c>
      <c r="D38" s="9">
        <v>0</v>
      </c>
      <c r="E38" s="9">
        <v>2500</v>
      </c>
      <c r="F38" s="8">
        <v>2210102</v>
      </c>
    </row>
    <row r="39" spans="1:6" x14ac:dyDescent="0.25">
      <c r="A39" s="8">
        <v>2</v>
      </c>
      <c r="B39" s="8" t="s">
        <v>709</v>
      </c>
      <c r="C39" s="9">
        <v>2500</v>
      </c>
      <c r="D39" s="9">
        <v>0</v>
      </c>
      <c r="E39" s="9">
        <v>5000</v>
      </c>
      <c r="F39" s="8">
        <v>2210511</v>
      </c>
    </row>
    <row r="40" spans="1:6" s="1" customFormat="1" x14ac:dyDescent="0.25">
      <c r="A40" s="10"/>
      <c r="B40" s="10" t="s">
        <v>92</v>
      </c>
      <c r="C40" s="6">
        <f>SUM(C38:C39)</f>
        <v>7500</v>
      </c>
      <c r="D40" s="6">
        <f>SUM(D38:D39)</f>
        <v>0</v>
      </c>
      <c r="E40" s="6">
        <f>SUM(E38:E39)</f>
        <v>7500</v>
      </c>
      <c r="F40" s="10"/>
    </row>
    <row r="41" spans="1:6" s="1" customFormat="1" x14ac:dyDescent="0.25">
      <c r="A41" s="10"/>
      <c r="B41" s="10"/>
      <c r="C41" s="6"/>
      <c r="D41" s="6"/>
      <c r="E41" s="6"/>
      <c r="F41" s="10"/>
    </row>
    <row r="42" spans="1:6" x14ac:dyDescent="0.25">
      <c r="A42" s="8"/>
      <c r="B42" s="340" t="s">
        <v>187</v>
      </c>
      <c r="C42" s="336"/>
      <c r="D42" s="336"/>
      <c r="E42" s="336"/>
      <c r="F42" s="336"/>
    </row>
    <row r="43" spans="1:6" x14ac:dyDescent="0.25">
      <c r="A43" s="8"/>
      <c r="B43" s="336" t="s">
        <v>58</v>
      </c>
      <c r="C43" s="9"/>
      <c r="D43" s="345"/>
      <c r="E43" s="9"/>
      <c r="F43" s="342"/>
    </row>
    <row r="44" spans="1:6" ht="31.5" x14ac:dyDescent="0.25">
      <c r="A44" s="343" t="s">
        <v>0</v>
      </c>
      <c r="B44" s="338" t="s">
        <v>177</v>
      </c>
      <c r="C44" s="4" t="s">
        <v>588</v>
      </c>
      <c r="D44" s="339" t="s">
        <v>581</v>
      </c>
      <c r="E44" s="4" t="s">
        <v>585</v>
      </c>
      <c r="F44" s="344" t="s">
        <v>180</v>
      </c>
    </row>
    <row r="45" spans="1:6" x14ac:dyDescent="0.25">
      <c r="A45" s="8">
        <v>1</v>
      </c>
      <c r="B45" s="323" t="s">
        <v>536</v>
      </c>
      <c r="C45" s="9">
        <v>5000</v>
      </c>
      <c r="D45" s="9">
        <v>0</v>
      </c>
      <c r="E45" s="9">
        <v>5000</v>
      </c>
      <c r="F45" s="8">
        <v>2210102</v>
      </c>
    </row>
    <row r="46" spans="1:6" x14ac:dyDescent="0.25">
      <c r="A46" s="8">
        <v>2</v>
      </c>
      <c r="B46" s="8" t="s">
        <v>186</v>
      </c>
      <c r="C46" s="9">
        <v>3000</v>
      </c>
      <c r="D46" s="9">
        <v>0</v>
      </c>
      <c r="E46" s="9">
        <v>3000</v>
      </c>
      <c r="F46" s="8">
        <v>2210101</v>
      </c>
    </row>
    <row r="47" spans="1:6" x14ac:dyDescent="0.25">
      <c r="A47" s="8"/>
      <c r="B47" s="10" t="s">
        <v>92</v>
      </c>
      <c r="C47" s="6">
        <f>SUM(C45:C46)</f>
        <v>8000</v>
      </c>
      <c r="D47" s="6">
        <f>SUM(D45:D46)</f>
        <v>0</v>
      </c>
      <c r="E47" s="6">
        <f>SUM(E45:E46)</f>
        <v>8000</v>
      </c>
      <c r="F47" s="8"/>
    </row>
    <row r="48" spans="1:6" x14ac:dyDescent="0.25">
      <c r="A48" s="346"/>
      <c r="B48" s="347"/>
      <c r="C48" s="348"/>
      <c r="D48" s="348"/>
      <c r="E48" s="348"/>
      <c r="F48" s="346"/>
    </row>
    <row r="49" spans="1:7" x14ac:dyDescent="0.25">
      <c r="A49" s="32"/>
      <c r="B49" s="2" t="s">
        <v>189</v>
      </c>
      <c r="C49" s="32"/>
      <c r="D49" s="32"/>
      <c r="E49" s="32"/>
      <c r="F49" s="32"/>
    </row>
    <row r="50" spans="1:7" ht="31.5" x14ac:dyDescent="0.25">
      <c r="A50" s="337" t="s">
        <v>0</v>
      </c>
      <c r="B50" s="337" t="s">
        <v>177</v>
      </c>
      <c r="C50" s="4" t="s">
        <v>588</v>
      </c>
      <c r="D50" s="339" t="s">
        <v>581</v>
      </c>
      <c r="E50" s="4" t="s">
        <v>585</v>
      </c>
      <c r="F50" s="349" t="s">
        <v>180</v>
      </c>
    </row>
    <row r="51" spans="1:7" ht="16.5" thickBot="1" x14ac:dyDescent="0.3">
      <c r="A51" s="8">
        <v>1</v>
      </c>
      <c r="B51" s="8" t="s">
        <v>101</v>
      </c>
      <c r="C51" s="24">
        <v>25000</v>
      </c>
      <c r="D51" s="24">
        <v>0</v>
      </c>
      <c r="E51" s="24">
        <v>0</v>
      </c>
      <c r="F51" s="8">
        <v>2210102</v>
      </c>
    </row>
    <row r="52" spans="1:7" x14ac:dyDescent="0.25">
      <c r="A52" s="350"/>
      <c r="B52" s="351" t="s">
        <v>92</v>
      </c>
      <c r="C52" s="352">
        <f>SUM(C51:C51)</f>
        <v>25000</v>
      </c>
      <c r="D52" s="352">
        <f>SUM(D51:D51)</f>
        <v>0</v>
      </c>
      <c r="E52" s="352">
        <f>SUM(E51:E51)</f>
        <v>0</v>
      </c>
      <c r="F52" s="353"/>
    </row>
    <row r="53" spans="1:7" x14ac:dyDescent="0.25">
      <c r="A53" s="8"/>
      <c r="B53" s="10" t="s">
        <v>589</v>
      </c>
      <c r="C53" s="6">
        <f>C9+C17+C25+C33+C40+C47+C52</f>
        <v>118500</v>
      </c>
      <c r="D53" s="6">
        <f>D9+D17+D25+D33+D40+D47+D52</f>
        <v>0</v>
      </c>
      <c r="E53" s="6">
        <f>E9+E17+E25+E33+E40+E47+E52</f>
        <v>101500</v>
      </c>
      <c r="F53" s="8"/>
    </row>
    <row r="54" spans="1:7" x14ac:dyDescent="0.25">
      <c r="A54" s="50">
        <v>1</v>
      </c>
      <c r="B54" s="50" t="s">
        <v>556</v>
      </c>
      <c r="C54" s="56">
        <v>10843962.24</v>
      </c>
      <c r="D54" s="56">
        <v>5254175.3</v>
      </c>
      <c r="E54" s="56">
        <v>10195144.15</v>
      </c>
      <c r="F54" s="354">
        <v>2111001</v>
      </c>
      <c r="G54" s="80"/>
    </row>
    <row r="55" spans="1:7" x14ac:dyDescent="0.25">
      <c r="A55" s="50"/>
      <c r="B55" s="50" t="s">
        <v>466</v>
      </c>
      <c r="C55" s="64">
        <f>C53+C54</f>
        <v>10962462.24</v>
      </c>
      <c r="D55" s="64">
        <f>D53+D54</f>
        <v>5254175.3</v>
      </c>
      <c r="E55" s="64">
        <f>E53+E54</f>
        <v>10296644.15</v>
      </c>
      <c r="F55" s="50"/>
      <c r="G55" s="80"/>
    </row>
    <row r="58" spans="1:7" x14ac:dyDescent="0.25">
      <c r="E58" s="80"/>
    </row>
  </sheetData>
  <mergeCells count="8">
    <mergeCell ref="A27:F27"/>
    <mergeCell ref="A35:F35"/>
    <mergeCell ref="B20:C20"/>
    <mergeCell ref="A1:F1"/>
    <mergeCell ref="A3:F3"/>
    <mergeCell ref="A11:F11"/>
    <mergeCell ref="B12:C12"/>
    <mergeCell ref="A19:F19"/>
  </mergeCells>
  <pageMargins left="0.70866141732283472" right="0.70866141732283472" top="0.74803149606299213" bottom="0.74803149606299213" header="0.31496062992125984" footer="0.31496062992125984"/>
  <pageSetup firstPageNumber="17" orientation="landscape" useFirstPageNumber="1" r:id="rId1"/>
  <headerFooter>
    <oddFooter>&amp;C&amp;14&amp;P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942A5-B928-4EC9-A00B-2359BA0B2A5E}">
  <dimension ref="A1:J24"/>
  <sheetViews>
    <sheetView topLeftCell="A12" zoomScale="124" zoomScaleNormal="124" workbookViewId="0">
      <selection activeCell="J23" sqref="J23"/>
    </sheetView>
  </sheetViews>
  <sheetFormatPr defaultRowHeight="18.75" x14ac:dyDescent="0.3"/>
  <cols>
    <col min="1" max="1" width="2.85546875" style="83" customWidth="1"/>
    <col min="2" max="2" width="37" style="83" customWidth="1"/>
    <col min="3" max="3" width="15.5703125" style="83" customWidth="1"/>
    <col min="4" max="4" width="11.85546875" style="83" customWidth="1"/>
    <col min="5" max="5" width="15.42578125" style="83" customWidth="1"/>
    <col min="6" max="6" width="14.28515625" style="83" customWidth="1"/>
    <col min="7" max="7" width="7.42578125" hidden="1" customWidth="1"/>
    <col min="8" max="8" width="14.28515625" style="3" customWidth="1"/>
    <col min="9" max="9" width="10.7109375" customWidth="1"/>
    <col min="10" max="10" width="12.85546875" bestFit="1" customWidth="1"/>
    <col min="11" max="11" width="9.140625" customWidth="1"/>
  </cols>
  <sheetData>
    <row r="1" spans="1:10" ht="15.75" x14ac:dyDescent="0.25">
      <c r="A1" s="5"/>
      <c r="B1" s="468" t="s">
        <v>679</v>
      </c>
      <c r="C1" s="469"/>
      <c r="D1" s="469"/>
      <c r="E1" s="469"/>
      <c r="F1" s="469"/>
      <c r="G1" s="469"/>
      <c r="H1" s="470"/>
      <c r="I1" s="400"/>
    </row>
    <row r="2" spans="1:10" s="151" customFormat="1" ht="51.6" customHeight="1" x14ac:dyDescent="0.25">
      <c r="A2" s="329"/>
      <c r="B2" s="329" t="s">
        <v>93</v>
      </c>
      <c r="C2" s="329" t="s">
        <v>94</v>
      </c>
      <c r="D2" s="329" t="s">
        <v>95</v>
      </c>
      <c r="E2" s="330" t="s">
        <v>557</v>
      </c>
      <c r="F2" s="331" t="s">
        <v>650</v>
      </c>
      <c r="G2" s="165" t="s">
        <v>1</v>
      </c>
      <c r="H2" s="330" t="s">
        <v>587</v>
      </c>
      <c r="I2" s="71" t="s">
        <v>179</v>
      </c>
    </row>
    <row r="3" spans="1:10" s="151" customFormat="1" ht="15.75" x14ac:dyDescent="0.25">
      <c r="A3" s="23"/>
      <c r="B3" s="319" t="s">
        <v>127</v>
      </c>
      <c r="C3" s="332"/>
      <c r="D3" s="332"/>
      <c r="E3" s="319"/>
      <c r="F3" s="333"/>
      <c r="G3" s="166"/>
      <c r="H3" s="196"/>
      <c r="I3" s="153"/>
    </row>
    <row r="4" spans="1:10" s="151" customFormat="1" ht="15.75" x14ac:dyDescent="0.25">
      <c r="A4" s="23"/>
      <c r="B4" s="319" t="s">
        <v>204</v>
      </c>
      <c r="C4" s="332"/>
      <c r="D4" s="332"/>
      <c r="E4" s="319"/>
      <c r="F4" s="333"/>
      <c r="G4" s="166"/>
      <c r="H4" s="196"/>
      <c r="I4" s="153"/>
    </row>
    <row r="5" spans="1:10" s="151" customFormat="1" ht="47.25" x14ac:dyDescent="0.25">
      <c r="A5" s="173">
        <v>1</v>
      </c>
      <c r="B5" s="306" t="s">
        <v>539</v>
      </c>
      <c r="C5" s="307" t="s">
        <v>205</v>
      </c>
      <c r="D5" s="307" t="s">
        <v>206</v>
      </c>
      <c r="E5" s="307">
        <v>15785.24</v>
      </c>
      <c r="F5" s="307">
        <v>15785.24</v>
      </c>
      <c r="G5" s="167">
        <v>3111253</v>
      </c>
      <c r="H5" s="308">
        <v>0</v>
      </c>
      <c r="I5" s="153">
        <v>3111253</v>
      </c>
    </row>
    <row r="6" spans="1:10" s="151" customFormat="1" ht="15.75" x14ac:dyDescent="0.25">
      <c r="A6" s="173"/>
      <c r="B6" s="309" t="s">
        <v>492</v>
      </c>
      <c r="C6" s="310"/>
      <c r="D6" s="310"/>
      <c r="E6" s="307">
        <v>15785.24</v>
      </c>
      <c r="F6" s="311">
        <f>SUM(F5:F5)</f>
        <v>15785.24</v>
      </c>
      <c r="G6" s="311">
        <f t="shared" ref="G6:H6" si="0">SUM(G5:G5)</f>
        <v>3111253</v>
      </c>
      <c r="H6" s="312">
        <f t="shared" si="0"/>
        <v>0</v>
      </c>
      <c r="I6" s="153"/>
    </row>
    <row r="7" spans="1:10" s="151" customFormat="1" ht="15.75" x14ac:dyDescent="0.25">
      <c r="A7" s="23"/>
      <c r="B7" s="313" t="s">
        <v>196</v>
      </c>
      <c r="C7" s="71"/>
      <c r="D7" s="314"/>
      <c r="E7" s="314"/>
      <c r="F7" s="314"/>
      <c r="G7" s="166"/>
      <c r="H7" s="196"/>
      <c r="I7" s="153"/>
    </row>
    <row r="8" spans="1:10" s="151" customFormat="1" ht="78.75" x14ac:dyDescent="0.25">
      <c r="A8" s="378">
        <v>2</v>
      </c>
      <c r="B8" s="315" t="s">
        <v>681</v>
      </c>
      <c r="C8" s="316" t="s">
        <v>99</v>
      </c>
      <c r="D8" s="307" t="s">
        <v>100</v>
      </c>
      <c r="E8" s="307">
        <v>342220</v>
      </c>
      <c r="F8" s="197"/>
      <c r="G8" s="168">
        <v>3113108</v>
      </c>
      <c r="H8" s="153">
        <v>0</v>
      </c>
      <c r="I8" s="153">
        <v>3113108</v>
      </c>
      <c r="J8" s="190"/>
    </row>
    <row r="9" spans="1:10" s="151" customFormat="1" ht="31.5" x14ac:dyDescent="0.25">
      <c r="A9" s="378">
        <v>3</v>
      </c>
      <c r="B9" s="379" t="s">
        <v>680</v>
      </c>
      <c r="C9" s="316" t="s">
        <v>99</v>
      </c>
      <c r="D9" s="307" t="s">
        <v>100</v>
      </c>
      <c r="E9" s="307"/>
      <c r="F9" s="197"/>
      <c r="G9" s="168"/>
      <c r="H9" s="197">
        <v>250000</v>
      </c>
      <c r="I9" s="153">
        <v>3113108</v>
      </c>
      <c r="J9" s="190"/>
    </row>
    <row r="10" spans="1:10" s="151" customFormat="1" ht="78" customHeight="1" x14ac:dyDescent="0.25">
      <c r="A10" s="378">
        <v>4</v>
      </c>
      <c r="B10" s="317" t="s">
        <v>714</v>
      </c>
      <c r="C10" s="318" t="s">
        <v>108</v>
      </c>
      <c r="D10" s="314" t="s">
        <v>206</v>
      </c>
      <c r="E10" s="314">
        <v>434057</v>
      </c>
      <c r="F10" s="314">
        <v>249438.6</v>
      </c>
      <c r="G10" s="166">
        <v>3111205</v>
      </c>
      <c r="H10" s="196">
        <v>184618.4</v>
      </c>
      <c r="I10" s="153">
        <v>3111205</v>
      </c>
      <c r="J10" s="386">
        <f>E10-F10</f>
        <v>184618.4</v>
      </c>
    </row>
    <row r="11" spans="1:10" s="154" customFormat="1" ht="31.5" x14ac:dyDescent="0.25">
      <c r="A11" s="378">
        <v>5</v>
      </c>
      <c r="B11" s="189" t="s">
        <v>682</v>
      </c>
      <c r="C11" s="310" t="s">
        <v>561</v>
      </c>
      <c r="D11" s="314" t="s">
        <v>683</v>
      </c>
      <c r="E11" s="310">
        <v>464436</v>
      </c>
      <c r="F11" s="196"/>
      <c r="G11" s="166">
        <v>3111205</v>
      </c>
      <c r="H11" s="310">
        <v>464436</v>
      </c>
      <c r="I11" s="153">
        <v>3111205</v>
      </c>
      <c r="J11" s="198"/>
    </row>
    <row r="12" spans="1:10" s="154" customFormat="1" ht="31.5" x14ac:dyDescent="0.25">
      <c r="A12" s="378">
        <v>6</v>
      </c>
      <c r="B12" s="189" t="s">
        <v>684</v>
      </c>
      <c r="C12" s="310" t="s">
        <v>561</v>
      </c>
      <c r="D12" s="314" t="s">
        <v>683</v>
      </c>
      <c r="E12" s="310">
        <v>548650</v>
      </c>
      <c r="F12" s="196"/>
      <c r="G12" s="166"/>
      <c r="H12" s="196">
        <v>548650</v>
      </c>
      <c r="I12" s="153">
        <v>3111205</v>
      </c>
      <c r="J12" s="198"/>
    </row>
    <row r="13" spans="1:10" s="154" customFormat="1" ht="15.75" x14ac:dyDescent="0.25">
      <c r="A13" s="378"/>
      <c r="B13" s="401" t="s">
        <v>492</v>
      </c>
      <c r="C13" s="311"/>
      <c r="D13" s="402"/>
      <c r="E13" s="311">
        <f>SUM(E8:E12)</f>
        <v>1789363</v>
      </c>
      <c r="F13" s="311">
        <f t="shared" ref="F13:H13" si="1">SUM(F8:F12)</f>
        <v>249438.6</v>
      </c>
      <c r="G13" s="311">
        <f t="shared" si="1"/>
        <v>9335518</v>
      </c>
      <c r="H13" s="311">
        <f t="shared" si="1"/>
        <v>1447704.4</v>
      </c>
      <c r="I13" s="403"/>
      <c r="J13" s="198"/>
    </row>
    <row r="14" spans="1:10" s="151" customFormat="1" ht="15.75" x14ac:dyDescent="0.25">
      <c r="A14" s="23"/>
      <c r="B14" s="319" t="s">
        <v>197</v>
      </c>
      <c r="C14" s="318"/>
      <c r="D14" s="314"/>
      <c r="E14" s="319">
        <f>E13+E6</f>
        <v>1805148.24</v>
      </c>
      <c r="F14" s="319">
        <f t="shared" ref="F14:H14" si="2">F13+F6</f>
        <v>265223.84000000003</v>
      </c>
      <c r="G14" s="319">
        <f t="shared" si="2"/>
        <v>12446771</v>
      </c>
      <c r="H14" s="319">
        <f t="shared" si="2"/>
        <v>1447704.4</v>
      </c>
      <c r="I14" s="153"/>
    </row>
    <row r="15" spans="1:10" s="151" customFormat="1" ht="15.75" x14ac:dyDescent="0.25">
      <c r="A15" s="23"/>
      <c r="B15" s="319" t="s">
        <v>304</v>
      </c>
      <c r="C15" s="318"/>
      <c r="D15" s="314"/>
      <c r="E15" s="319"/>
      <c r="F15" s="319"/>
      <c r="G15" s="444"/>
      <c r="H15" s="444"/>
      <c r="I15" s="153"/>
    </row>
    <row r="16" spans="1:10" s="151" customFormat="1" ht="33" x14ac:dyDescent="0.25">
      <c r="A16" s="23"/>
      <c r="B16" s="362" t="s">
        <v>559</v>
      </c>
      <c r="C16" s="160" t="s">
        <v>560</v>
      </c>
      <c r="D16" s="314" t="s">
        <v>683</v>
      </c>
      <c r="E16" s="319">
        <v>0</v>
      </c>
      <c r="F16" s="319"/>
      <c r="G16" s="444"/>
      <c r="H16" s="445">
        <v>600000</v>
      </c>
      <c r="I16" s="164">
        <v>3111209</v>
      </c>
    </row>
    <row r="17" spans="1:10" s="151" customFormat="1" ht="15.75" x14ac:dyDescent="0.25">
      <c r="A17" s="23"/>
      <c r="B17" s="401" t="s">
        <v>492</v>
      </c>
      <c r="C17" s="318"/>
      <c r="D17" s="314"/>
      <c r="E17" s="444">
        <f t="shared" ref="E17:G17" si="3">SUM(E16)</f>
        <v>0</v>
      </c>
      <c r="F17" s="444">
        <f t="shared" si="3"/>
        <v>0</v>
      </c>
      <c r="G17" s="444">
        <f t="shared" si="3"/>
        <v>0</v>
      </c>
      <c r="H17" s="444">
        <f>SUM(H16)</f>
        <v>600000</v>
      </c>
      <c r="I17" s="153"/>
    </row>
    <row r="18" spans="1:10" s="151" customFormat="1" ht="15.75" x14ac:dyDescent="0.25">
      <c r="A18" s="320"/>
      <c r="B18" s="318" t="s">
        <v>198</v>
      </c>
      <c r="C18" s="318"/>
      <c r="D18" s="318"/>
      <c r="E18" s="319"/>
      <c r="F18" s="319"/>
      <c r="G18" s="166"/>
      <c r="H18" s="196"/>
      <c r="I18" s="153"/>
    </row>
    <row r="19" spans="1:10" s="151" customFormat="1" ht="15.75" x14ac:dyDescent="0.25">
      <c r="A19" s="23"/>
      <c r="B19" s="23" t="s">
        <v>199</v>
      </c>
      <c r="C19" s="321"/>
      <c r="D19" s="321"/>
      <c r="E19" s="322"/>
      <c r="F19" s="322"/>
      <c r="G19" s="166"/>
      <c r="H19" s="196"/>
      <c r="I19" s="153"/>
    </row>
    <row r="20" spans="1:10" s="151" customFormat="1" ht="31.5" x14ac:dyDescent="0.25">
      <c r="A20" s="23">
        <v>7</v>
      </c>
      <c r="B20" s="323" t="s">
        <v>693</v>
      </c>
      <c r="C20" s="323" t="s">
        <v>200</v>
      </c>
      <c r="D20" s="46" t="s">
        <v>100</v>
      </c>
      <c r="E20" s="324">
        <v>20000</v>
      </c>
      <c r="F20" s="324">
        <v>0</v>
      </c>
      <c r="G20" s="166">
        <v>2210710</v>
      </c>
      <c r="H20" s="324">
        <v>20000</v>
      </c>
      <c r="I20" s="153">
        <v>2210710</v>
      </c>
    </row>
    <row r="21" spans="1:10" s="151" customFormat="1" ht="15.75" x14ac:dyDescent="0.25">
      <c r="A21" s="23">
        <v>8</v>
      </c>
      <c r="B21" s="323" t="s">
        <v>529</v>
      </c>
      <c r="C21" s="323"/>
      <c r="D21" s="46" t="s">
        <v>100</v>
      </c>
      <c r="E21" s="322">
        <v>25859</v>
      </c>
      <c r="F21" s="322">
        <v>0</v>
      </c>
      <c r="G21" s="166">
        <v>2210102</v>
      </c>
      <c r="H21" s="322">
        <v>25859</v>
      </c>
      <c r="I21" s="153">
        <v>2210102</v>
      </c>
    </row>
    <row r="22" spans="1:10" s="151" customFormat="1" ht="16.5" thickBot="1" x14ac:dyDescent="0.3">
      <c r="A22" s="325"/>
      <c r="B22" s="325" t="s">
        <v>201</v>
      </c>
      <c r="C22" s="326"/>
      <c r="D22" s="326"/>
      <c r="E22" s="327">
        <v>45859</v>
      </c>
      <c r="F22" s="328"/>
      <c r="G22" s="328">
        <v>45859</v>
      </c>
      <c r="H22" s="328">
        <f>SUM(H20:H21)</f>
        <v>45859</v>
      </c>
      <c r="I22" s="153"/>
    </row>
    <row r="23" spans="1:10" s="151" customFormat="1" ht="32.25" thickBot="1" x14ac:dyDescent="0.3">
      <c r="A23" s="301"/>
      <c r="B23" s="302" t="s">
        <v>626</v>
      </c>
      <c r="C23" s="303"/>
      <c r="D23" s="304"/>
      <c r="E23" s="305">
        <f>E14+E22+E17</f>
        <v>1851007.24</v>
      </c>
      <c r="F23" s="305">
        <f t="shared" ref="F23:H23" si="4">F14+F22+F17</f>
        <v>265223.84000000003</v>
      </c>
      <c r="G23" s="305">
        <f t="shared" si="4"/>
        <v>12492630</v>
      </c>
      <c r="H23" s="305">
        <f t="shared" si="4"/>
        <v>2093563.4</v>
      </c>
      <c r="I23" s="153"/>
      <c r="J23" s="190"/>
    </row>
    <row r="24" spans="1:10" x14ac:dyDescent="0.3">
      <c r="F24" s="152"/>
    </row>
  </sheetData>
  <mergeCells count="1">
    <mergeCell ref="B1:H1"/>
  </mergeCells>
  <pageMargins left="0.70866141732283472" right="0.70866141732283472" top="0.74803149606299213" bottom="0.74803149606299213" header="0.31496062992125984" footer="0.31496062992125984"/>
  <pageSetup firstPageNumber="13" orientation="landscape" useFirstPageNumber="1" r:id="rId1"/>
  <headerFooter>
    <oddFooter>&amp;C&amp;14&amp;P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44425-6D1E-45DA-B60C-785729D0A9F8}">
  <dimension ref="A1:E16"/>
  <sheetViews>
    <sheetView workbookViewId="0">
      <selection activeCell="I7" sqref="I7"/>
    </sheetView>
  </sheetViews>
  <sheetFormatPr defaultRowHeight="15" x14ac:dyDescent="0.25"/>
  <cols>
    <col min="1" max="1" width="4.5703125" customWidth="1"/>
    <col min="2" max="2" width="60.7109375" customWidth="1"/>
    <col min="3" max="3" width="24.140625" customWidth="1"/>
    <col min="4" max="4" width="16" customWidth="1"/>
    <col min="5" max="5" width="13.42578125" customWidth="1"/>
  </cols>
  <sheetData>
    <row r="1" spans="1:5" ht="15.75" x14ac:dyDescent="0.25">
      <c r="A1" s="48"/>
      <c r="B1" s="62" t="s">
        <v>661</v>
      </c>
      <c r="C1" s="48"/>
      <c r="D1" s="48"/>
      <c r="E1" s="48"/>
    </row>
    <row r="2" spans="1:5" ht="31.5" x14ac:dyDescent="0.25">
      <c r="A2" s="50" t="s">
        <v>0</v>
      </c>
      <c r="B2" s="50" t="s">
        <v>532</v>
      </c>
      <c r="C2" s="369" t="s">
        <v>94</v>
      </c>
      <c r="D2" s="369" t="s">
        <v>531</v>
      </c>
      <c r="E2" s="320" t="s">
        <v>553</v>
      </c>
    </row>
    <row r="3" spans="1:5" ht="15.75" x14ac:dyDescent="0.25">
      <c r="A3" s="27">
        <v>1</v>
      </c>
      <c r="B3" s="189" t="s">
        <v>132</v>
      </c>
      <c r="C3" s="27" t="s">
        <v>533</v>
      </c>
      <c r="D3" s="361">
        <v>60883.44</v>
      </c>
      <c r="E3" s="27" t="s">
        <v>554</v>
      </c>
    </row>
    <row r="4" spans="1:5" ht="15.75" x14ac:dyDescent="0.25">
      <c r="A4" s="27">
        <v>2</v>
      </c>
      <c r="B4" s="372" t="s">
        <v>559</v>
      </c>
      <c r="C4" s="268" t="s">
        <v>565</v>
      </c>
      <c r="D4" s="269">
        <v>200000</v>
      </c>
      <c r="E4" s="371" t="s">
        <v>554</v>
      </c>
    </row>
    <row r="5" spans="1:5" ht="15.75" x14ac:dyDescent="0.25">
      <c r="A5" s="27">
        <v>3</v>
      </c>
      <c r="B5" s="266" t="s">
        <v>503</v>
      </c>
      <c r="C5" s="271" t="s">
        <v>504</v>
      </c>
      <c r="D5" s="367">
        <v>120000</v>
      </c>
      <c r="E5" s="371" t="s">
        <v>554</v>
      </c>
    </row>
    <row r="6" spans="1:5" ht="15.75" x14ac:dyDescent="0.25">
      <c r="A6" s="27">
        <v>4</v>
      </c>
      <c r="B6" s="268" t="s">
        <v>191</v>
      </c>
      <c r="C6" s="368" t="s">
        <v>99</v>
      </c>
      <c r="D6" s="367">
        <v>60000</v>
      </c>
      <c r="E6" s="371" t="s">
        <v>566</v>
      </c>
    </row>
    <row r="7" spans="1:5" ht="15.75" x14ac:dyDescent="0.25">
      <c r="A7" s="27">
        <v>5</v>
      </c>
      <c r="B7" s="274" t="s">
        <v>208</v>
      </c>
      <c r="C7" s="368" t="s">
        <v>108</v>
      </c>
      <c r="D7" s="367">
        <v>20000</v>
      </c>
      <c r="E7" s="371" t="s">
        <v>566</v>
      </c>
    </row>
    <row r="8" spans="1:5" ht="15.75" x14ac:dyDescent="0.25">
      <c r="A8" s="27">
        <v>6</v>
      </c>
      <c r="B8" s="362" t="s">
        <v>136</v>
      </c>
      <c r="C8" s="370" t="s">
        <v>534</v>
      </c>
      <c r="D8" s="363">
        <v>170000</v>
      </c>
      <c r="E8" s="27" t="s">
        <v>566</v>
      </c>
    </row>
    <row r="9" spans="1:5" ht="47.25" x14ac:dyDescent="0.25">
      <c r="A9" s="27">
        <v>7</v>
      </c>
      <c r="B9" s="317" t="s">
        <v>575</v>
      </c>
      <c r="C9" s="364" t="s">
        <v>108</v>
      </c>
      <c r="D9" s="365">
        <v>440000</v>
      </c>
      <c r="E9" s="27" t="s">
        <v>469</v>
      </c>
    </row>
    <row r="10" spans="1:5" ht="15.75" x14ac:dyDescent="0.25">
      <c r="A10" s="27">
        <v>8</v>
      </c>
      <c r="B10" s="266" t="s">
        <v>550</v>
      </c>
      <c r="C10" s="267" t="s">
        <v>561</v>
      </c>
      <c r="D10" s="366">
        <v>977577</v>
      </c>
      <c r="E10" s="371" t="s">
        <v>469</v>
      </c>
    </row>
    <row r="11" spans="1:5" ht="15.75" x14ac:dyDescent="0.25">
      <c r="A11" s="27">
        <v>9</v>
      </c>
      <c r="B11" s="280" t="s">
        <v>649</v>
      </c>
      <c r="C11" s="267" t="s">
        <v>648</v>
      </c>
      <c r="D11" s="366">
        <v>270000</v>
      </c>
      <c r="E11" s="371" t="s">
        <v>469</v>
      </c>
    </row>
    <row r="12" spans="1:5" s="270" customFormat="1" ht="15.75" x14ac:dyDescent="0.25">
      <c r="A12" s="27">
        <v>10</v>
      </c>
      <c r="B12" s="273" t="s">
        <v>564</v>
      </c>
      <c r="C12" s="368" t="s">
        <v>108</v>
      </c>
      <c r="D12" s="367">
        <v>200000</v>
      </c>
      <c r="E12" s="371" t="s">
        <v>632</v>
      </c>
    </row>
    <row r="13" spans="1:5" s="270" customFormat="1" ht="15.75" x14ac:dyDescent="0.25">
      <c r="A13" s="27">
        <v>11</v>
      </c>
      <c r="B13" s="266" t="s">
        <v>503</v>
      </c>
      <c r="C13" s="368"/>
      <c r="D13" s="367">
        <v>100000</v>
      </c>
      <c r="E13" s="371" t="s">
        <v>632</v>
      </c>
    </row>
    <row r="14" spans="1:5" s="272" customFormat="1" ht="18.75" x14ac:dyDescent="0.3">
      <c r="A14" s="27">
        <v>12</v>
      </c>
      <c r="B14" s="373" t="s">
        <v>559</v>
      </c>
      <c r="C14" s="27"/>
      <c r="D14" s="374">
        <v>300000</v>
      </c>
      <c r="E14" s="27" t="s">
        <v>632</v>
      </c>
    </row>
    <row r="15" spans="1:5" s="272" customFormat="1" ht="18.75" x14ac:dyDescent="0.3">
      <c r="A15" s="27">
        <v>13</v>
      </c>
      <c r="B15" s="373" t="s">
        <v>711</v>
      </c>
      <c r="C15" s="27"/>
      <c r="D15" s="374">
        <v>36899.800000000003</v>
      </c>
      <c r="E15" s="27" t="s">
        <v>632</v>
      </c>
    </row>
    <row r="16" spans="1:5" ht="15.75" x14ac:dyDescent="0.25">
      <c r="A16" s="376"/>
      <c r="B16" s="376" t="s">
        <v>92</v>
      </c>
      <c r="C16" s="376"/>
      <c r="D16" s="377">
        <f>SUM(D3:D15)</f>
        <v>2955360.2399999998</v>
      </c>
      <c r="E16" s="375"/>
    </row>
  </sheetData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DAA9C-8EEB-450B-818D-FCF5044FC61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IGF</vt:lpstr>
      <vt:lpstr>DACF</vt:lpstr>
      <vt:lpstr>P.E</vt:lpstr>
      <vt:lpstr>NOMINA ROLL BY GRADE</vt:lpstr>
      <vt:lpstr>DONOR-MP</vt:lpstr>
      <vt:lpstr>GOG</vt:lpstr>
      <vt:lpstr>DPAT </vt:lpstr>
      <vt:lpstr>PROJECTS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SHIRLEY ASANTE</dc:creator>
  <cp:lastModifiedBy>HP</cp:lastModifiedBy>
  <cp:lastPrinted>2024-10-30T09:36:20Z</cp:lastPrinted>
  <dcterms:created xsi:type="dcterms:W3CDTF">2022-10-13T07:40:13Z</dcterms:created>
  <dcterms:modified xsi:type="dcterms:W3CDTF">2025-01-13T15:54:59Z</dcterms:modified>
</cp:coreProperties>
</file>